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ocuments\Contraloria 2018 - 2021\Presupuesto 2022\PbR-2022\13.- Plantilla de Personal\"/>
    </mc:Choice>
  </mc:AlternateContent>
  <bookViews>
    <workbookView xWindow="-120" yWindow="-120" windowWidth="29040" windowHeight="15840"/>
  </bookViews>
  <sheets>
    <sheet name="Plantilla de personal 2022" sheetId="14" r:id="rId1"/>
    <sheet name="Tabulador de sueldos 2022" sheetId="16" r:id="rId2"/>
  </sheets>
  <definedNames>
    <definedName name="_xlnm._FilterDatabase" localSheetId="0" hidden="1">'Plantilla de personal 2022'!$B$12:$K$12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5" i="16" l="1"/>
  <c r="D614" i="16"/>
  <c r="D576" i="16"/>
  <c r="D479" i="16"/>
  <c r="D452" i="16"/>
  <c r="D435" i="16"/>
  <c r="D298" i="16"/>
  <c r="D274" i="16"/>
  <c r="D250" i="16"/>
  <c r="D239" i="16"/>
  <c r="D224" i="16"/>
  <c r="D208" i="16"/>
  <c r="D176" i="16"/>
  <c r="D148" i="16"/>
  <c r="D128" i="16"/>
  <c r="D109" i="16"/>
  <c r="D86" i="16"/>
  <c r="D44" i="16"/>
  <c r="D29" i="16"/>
  <c r="D15" i="16"/>
  <c r="K522" i="14"/>
  <c r="K408" i="14"/>
  <c r="K393" i="14"/>
  <c r="K390" i="14"/>
  <c r="K369" i="14"/>
  <c r="K367" i="14"/>
  <c r="K352" i="14"/>
  <c r="K326" i="14"/>
  <c r="K325" i="14"/>
  <c r="K303" i="14"/>
  <c r="K297" i="14"/>
  <c r="K175" i="14"/>
  <c r="Y62" i="14" l="1"/>
  <c r="Z62" i="14" s="1"/>
  <c r="T62" i="14"/>
  <c r="V62" i="14" s="1"/>
  <c r="R62" i="14"/>
  <c r="J62" i="14"/>
  <c r="I62" i="14"/>
  <c r="N62" i="14"/>
  <c r="G62" i="14"/>
  <c r="Y341" i="14"/>
  <c r="Z341" i="14" s="1"/>
  <c r="T341" i="14"/>
  <c r="U341" i="14" s="1"/>
  <c r="R341" i="14"/>
  <c r="N341" i="14"/>
  <c r="O341" i="14" s="1"/>
  <c r="J341" i="14"/>
  <c r="I341" i="14"/>
  <c r="Y383" i="14"/>
  <c r="Z383" i="14" s="1"/>
  <c r="T383" i="14"/>
  <c r="U383" i="14" s="1"/>
  <c r="R383" i="14"/>
  <c r="N383" i="14"/>
  <c r="O383" i="14" s="1"/>
  <c r="J383" i="14"/>
  <c r="I383" i="14"/>
  <c r="Y397" i="14"/>
  <c r="Z397" i="14" s="1"/>
  <c r="T397" i="14"/>
  <c r="U397" i="14" s="1"/>
  <c r="N397" i="14"/>
  <c r="J397" i="14"/>
  <c r="I397" i="14"/>
  <c r="I398" i="14"/>
  <c r="I399" i="14"/>
  <c r="R397" i="14"/>
  <c r="U62" i="14" l="1"/>
  <c r="K426" i="14"/>
  <c r="K425" i="14"/>
  <c r="K424" i="14"/>
  <c r="K423" i="14"/>
  <c r="K422" i="14"/>
  <c r="K404" i="14"/>
  <c r="K385" i="14"/>
  <c r="K342" i="14"/>
  <c r="K331" i="14"/>
  <c r="K306" i="14"/>
  <c r="K291" i="14"/>
  <c r="K27" i="14"/>
  <c r="J444" i="14"/>
  <c r="J442" i="14"/>
  <c r="J443" i="14"/>
  <c r="J368" i="14"/>
  <c r="J369" i="14"/>
  <c r="J370" i="14"/>
  <c r="J371" i="14"/>
  <c r="J372" i="14"/>
  <c r="J373" i="14"/>
  <c r="J374" i="14"/>
  <c r="J375" i="14"/>
  <c r="J354" i="14"/>
  <c r="J355" i="14"/>
  <c r="J150" i="14"/>
  <c r="J151" i="14"/>
  <c r="J152" i="14"/>
  <c r="J153" i="14"/>
  <c r="J154" i="14"/>
  <c r="J155" i="14"/>
  <c r="J156" i="14"/>
  <c r="J128" i="14"/>
  <c r="J26" i="14"/>
  <c r="J27" i="14"/>
  <c r="J28" i="14"/>
  <c r="J29" i="14"/>
  <c r="M600" i="14"/>
  <c r="M580" i="14"/>
  <c r="M547" i="14"/>
  <c r="M455" i="14"/>
  <c r="M429" i="14"/>
  <c r="M412" i="14"/>
  <c r="M275" i="14"/>
  <c r="M251" i="14"/>
  <c r="M229" i="14"/>
  <c r="M218" i="14"/>
  <c r="M203" i="14"/>
  <c r="M187" i="14"/>
  <c r="M159" i="14"/>
  <c r="M136" i="14"/>
  <c r="M120" i="14"/>
  <c r="M106" i="14"/>
  <c r="M85" i="14"/>
  <c r="M44" i="14"/>
  <c r="M32" i="14"/>
  <c r="M17" i="14"/>
  <c r="V600" i="14"/>
  <c r="V580" i="14"/>
  <c r="V547" i="14"/>
  <c r="V455" i="14"/>
  <c r="N597" i="14"/>
  <c r="O597" i="14" s="1"/>
  <c r="N596" i="14"/>
  <c r="O596" i="14" s="1"/>
  <c r="N595" i="14"/>
  <c r="O595" i="14" s="1"/>
  <c r="N594" i="14"/>
  <c r="O594" i="14" s="1"/>
  <c r="N593" i="14"/>
  <c r="O593" i="14" s="1"/>
  <c r="N592" i="14"/>
  <c r="O592" i="14" s="1"/>
  <c r="N591" i="14"/>
  <c r="O591" i="14" s="1"/>
  <c r="N590" i="14"/>
  <c r="O590" i="14" s="1"/>
  <c r="N589" i="14"/>
  <c r="O589" i="14" s="1"/>
  <c r="N588" i="14"/>
  <c r="N577" i="14"/>
  <c r="N576" i="14"/>
  <c r="N575" i="14"/>
  <c r="N574" i="14"/>
  <c r="N573" i="14"/>
  <c r="N572" i="14"/>
  <c r="N571" i="14"/>
  <c r="N570" i="14"/>
  <c r="N569" i="14"/>
  <c r="N568" i="14"/>
  <c r="N567" i="14"/>
  <c r="N566" i="14"/>
  <c r="N565" i="14"/>
  <c r="N564" i="14"/>
  <c r="N563" i="14"/>
  <c r="N562" i="14"/>
  <c r="N561" i="14"/>
  <c r="N560" i="14"/>
  <c r="N559" i="14"/>
  <c r="N558" i="14"/>
  <c r="N557" i="14"/>
  <c r="N556" i="14"/>
  <c r="N555" i="14"/>
  <c r="N544" i="14"/>
  <c r="O544" i="14" s="1"/>
  <c r="N543" i="14"/>
  <c r="O543" i="14" s="1"/>
  <c r="N542" i="14"/>
  <c r="O542" i="14" s="1"/>
  <c r="N541" i="14"/>
  <c r="O541" i="14" s="1"/>
  <c r="N540" i="14"/>
  <c r="O540" i="14" s="1"/>
  <c r="N539" i="14"/>
  <c r="O539" i="14" s="1"/>
  <c r="N538" i="14"/>
  <c r="O538" i="14" s="1"/>
  <c r="N537" i="14"/>
  <c r="O537" i="14" s="1"/>
  <c r="N536" i="14"/>
  <c r="O536" i="14" s="1"/>
  <c r="N535" i="14"/>
  <c r="O535" i="14" s="1"/>
  <c r="N534" i="14"/>
  <c r="O534" i="14" s="1"/>
  <c r="N533" i="14"/>
  <c r="O533" i="14" s="1"/>
  <c r="N532" i="14"/>
  <c r="O532" i="14" s="1"/>
  <c r="N531" i="14"/>
  <c r="O531" i="14" s="1"/>
  <c r="N530" i="14"/>
  <c r="O530" i="14" s="1"/>
  <c r="N529" i="14"/>
  <c r="O529" i="14" s="1"/>
  <c r="N528" i="14"/>
  <c r="O528" i="14" s="1"/>
  <c r="N527" i="14"/>
  <c r="O527" i="14" s="1"/>
  <c r="N526" i="14"/>
  <c r="O526" i="14" s="1"/>
  <c r="N525" i="14"/>
  <c r="O525" i="14" s="1"/>
  <c r="N524" i="14"/>
  <c r="O524" i="14" s="1"/>
  <c r="N523" i="14"/>
  <c r="O523" i="14" s="1"/>
  <c r="N522" i="14"/>
  <c r="O522" i="14" s="1"/>
  <c r="N521" i="14"/>
  <c r="O521" i="14" s="1"/>
  <c r="N520" i="14"/>
  <c r="O520" i="14" s="1"/>
  <c r="N519" i="14"/>
  <c r="O519" i="14" s="1"/>
  <c r="N518" i="14"/>
  <c r="O518" i="14" s="1"/>
  <c r="N517" i="14"/>
  <c r="O517" i="14" s="1"/>
  <c r="N516" i="14"/>
  <c r="O516" i="14" s="1"/>
  <c r="N515" i="14"/>
  <c r="O515" i="14" s="1"/>
  <c r="N514" i="14"/>
  <c r="O514" i="14" s="1"/>
  <c r="N513" i="14"/>
  <c r="O513" i="14" s="1"/>
  <c r="N512" i="14"/>
  <c r="O512" i="14" s="1"/>
  <c r="N511" i="14"/>
  <c r="O511" i="14" s="1"/>
  <c r="N510" i="14"/>
  <c r="O510" i="14" s="1"/>
  <c r="N509" i="14"/>
  <c r="O509" i="14" s="1"/>
  <c r="N508" i="14"/>
  <c r="O508" i="14" s="1"/>
  <c r="N507" i="14"/>
  <c r="O507" i="14" s="1"/>
  <c r="N506" i="14"/>
  <c r="O506" i="14" s="1"/>
  <c r="N505" i="14"/>
  <c r="O505" i="14" s="1"/>
  <c r="N504" i="14"/>
  <c r="O504" i="14" s="1"/>
  <c r="N503" i="14"/>
  <c r="O503" i="14" s="1"/>
  <c r="N502" i="14"/>
  <c r="O502" i="14" s="1"/>
  <c r="N501" i="14"/>
  <c r="O501" i="14" s="1"/>
  <c r="N500" i="14"/>
  <c r="O500" i="14" s="1"/>
  <c r="N499" i="14"/>
  <c r="O499" i="14" s="1"/>
  <c r="N498" i="14"/>
  <c r="O498" i="14" s="1"/>
  <c r="N497" i="14"/>
  <c r="O497" i="14" s="1"/>
  <c r="N496" i="14"/>
  <c r="O496" i="14" s="1"/>
  <c r="N495" i="14"/>
  <c r="O495" i="14" s="1"/>
  <c r="N494" i="14"/>
  <c r="O494" i="14" s="1"/>
  <c r="N493" i="14"/>
  <c r="O493" i="14" s="1"/>
  <c r="N492" i="14"/>
  <c r="O492" i="14" s="1"/>
  <c r="N491" i="14"/>
  <c r="O491" i="14" s="1"/>
  <c r="N490" i="14"/>
  <c r="O490" i="14" s="1"/>
  <c r="N489" i="14"/>
  <c r="O489" i="14" s="1"/>
  <c r="N488" i="14"/>
  <c r="O488" i="14" s="1"/>
  <c r="N487" i="14"/>
  <c r="O487" i="14" s="1"/>
  <c r="N486" i="14"/>
  <c r="O486" i="14" s="1"/>
  <c r="N485" i="14"/>
  <c r="O485" i="14" s="1"/>
  <c r="N484" i="14"/>
  <c r="O484" i="14" s="1"/>
  <c r="N483" i="14"/>
  <c r="O483" i="14" s="1"/>
  <c r="N482" i="14"/>
  <c r="O482" i="14" s="1"/>
  <c r="N481" i="14"/>
  <c r="O481" i="14" s="1"/>
  <c r="N480" i="14"/>
  <c r="O480" i="14" s="1"/>
  <c r="N479" i="14"/>
  <c r="O479" i="14" s="1"/>
  <c r="N478" i="14"/>
  <c r="O478" i="14" s="1"/>
  <c r="N477" i="14"/>
  <c r="O477" i="14" s="1"/>
  <c r="N476" i="14"/>
  <c r="O476" i="14" s="1"/>
  <c r="N475" i="14"/>
  <c r="O475" i="14" s="1"/>
  <c r="N474" i="14"/>
  <c r="O474" i="14" s="1"/>
  <c r="N473" i="14"/>
  <c r="O473" i="14" s="1"/>
  <c r="N472" i="14"/>
  <c r="O472" i="14" s="1"/>
  <c r="N471" i="14"/>
  <c r="O471" i="14" s="1"/>
  <c r="N470" i="14"/>
  <c r="O470" i="14" s="1"/>
  <c r="N469" i="14"/>
  <c r="O469" i="14" s="1"/>
  <c r="N468" i="14"/>
  <c r="O468" i="14" s="1"/>
  <c r="N467" i="14"/>
  <c r="O467" i="14" s="1"/>
  <c r="N466" i="14"/>
  <c r="O466" i="14" s="1"/>
  <c r="N465" i="14"/>
  <c r="O465" i="14" s="1"/>
  <c r="N464" i="14"/>
  <c r="N463" i="14"/>
  <c r="N452" i="14"/>
  <c r="O452" i="14" s="1"/>
  <c r="N451" i="14"/>
  <c r="O451" i="14" s="1"/>
  <c r="N450" i="14"/>
  <c r="O450" i="14" s="1"/>
  <c r="N449" i="14"/>
  <c r="O449" i="14" s="1"/>
  <c r="N448" i="14"/>
  <c r="O448" i="14" s="1"/>
  <c r="N447" i="14"/>
  <c r="O447" i="14" s="1"/>
  <c r="N446" i="14"/>
  <c r="O446" i="14" s="1"/>
  <c r="N445" i="14"/>
  <c r="O445" i="14" s="1"/>
  <c r="N444" i="14"/>
  <c r="O444" i="14" s="1"/>
  <c r="N443" i="14"/>
  <c r="O443" i="14" s="1"/>
  <c r="N442" i="14"/>
  <c r="O442" i="14" s="1"/>
  <c r="N441" i="14"/>
  <c r="O441" i="14" s="1"/>
  <c r="N440" i="14"/>
  <c r="O440" i="14" s="1"/>
  <c r="N439" i="14"/>
  <c r="O439" i="14" s="1"/>
  <c r="N438" i="14"/>
  <c r="O438" i="14" s="1"/>
  <c r="N437" i="14"/>
  <c r="N426" i="14"/>
  <c r="N425" i="14"/>
  <c r="N424" i="14"/>
  <c r="N423" i="14"/>
  <c r="N422" i="14"/>
  <c r="N421" i="14"/>
  <c r="N420" i="14"/>
  <c r="N409" i="14"/>
  <c r="O409" i="14" s="1"/>
  <c r="N408" i="14"/>
  <c r="O408" i="14" s="1"/>
  <c r="N407" i="14"/>
  <c r="O407" i="14" s="1"/>
  <c r="N406" i="14"/>
  <c r="O406" i="14" s="1"/>
  <c r="N405" i="14"/>
  <c r="O405" i="14" s="1"/>
  <c r="N404" i="14"/>
  <c r="O404" i="14" s="1"/>
  <c r="N403" i="14"/>
  <c r="O403" i="14" s="1"/>
  <c r="N402" i="14"/>
  <c r="O402" i="14" s="1"/>
  <c r="N401" i="14"/>
  <c r="O401" i="14" s="1"/>
  <c r="N400" i="14"/>
  <c r="O400" i="14" s="1"/>
  <c r="N399" i="14"/>
  <c r="O399" i="14" s="1"/>
  <c r="N398" i="14"/>
  <c r="O398" i="14" s="1"/>
  <c r="N396" i="14"/>
  <c r="O396" i="14" s="1"/>
  <c r="N395" i="14"/>
  <c r="O395" i="14" s="1"/>
  <c r="N394" i="14"/>
  <c r="O394" i="14" s="1"/>
  <c r="N393" i="14"/>
  <c r="O393" i="14" s="1"/>
  <c r="N392" i="14"/>
  <c r="O392" i="14" s="1"/>
  <c r="N391" i="14"/>
  <c r="O391" i="14" s="1"/>
  <c r="N390" i="14"/>
  <c r="O390" i="14" s="1"/>
  <c r="N389" i="14"/>
  <c r="O389" i="14" s="1"/>
  <c r="N388" i="14"/>
  <c r="O388" i="14" s="1"/>
  <c r="N387" i="14"/>
  <c r="O387" i="14" s="1"/>
  <c r="N386" i="14"/>
  <c r="O386" i="14" s="1"/>
  <c r="N385" i="14"/>
  <c r="O385" i="14" s="1"/>
  <c r="N384" i="14"/>
  <c r="O384" i="14" s="1"/>
  <c r="N382" i="14"/>
  <c r="N381" i="14"/>
  <c r="N380" i="14"/>
  <c r="N379" i="14"/>
  <c r="N378" i="14"/>
  <c r="N377" i="14"/>
  <c r="N376" i="14"/>
  <c r="N375" i="14"/>
  <c r="N374" i="14"/>
  <c r="N373" i="14"/>
  <c r="N372" i="14"/>
  <c r="N371" i="14"/>
  <c r="N370" i="14"/>
  <c r="O370" i="14" s="1"/>
  <c r="N369" i="14"/>
  <c r="O369" i="14" s="1"/>
  <c r="N368" i="14"/>
  <c r="O368" i="14" s="1"/>
  <c r="N367" i="14"/>
  <c r="O367" i="14" s="1"/>
  <c r="N366" i="14"/>
  <c r="O366" i="14" s="1"/>
  <c r="N365" i="14"/>
  <c r="O365" i="14" s="1"/>
  <c r="N364" i="14"/>
  <c r="O364" i="14" s="1"/>
  <c r="N363" i="14"/>
  <c r="N362" i="14"/>
  <c r="N361" i="14"/>
  <c r="N360" i="14"/>
  <c r="N359" i="14"/>
  <c r="N358" i="14"/>
  <c r="N357" i="14"/>
  <c r="N356" i="14"/>
  <c r="N355" i="14"/>
  <c r="N354" i="14"/>
  <c r="N353" i="14"/>
  <c r="N352" i="14"/>
  <c r="N351" i="14"/>
  <c r="N350" i="14"/>
  <c r="N349" i="14"/>
  <c r="N348" i="14"/>
  <c r="N347" i="14"/>
  <c r="N346" i="14"/>
  <c r="N345" i="14"/>
  <c r="N344" i="14"/>
  <c r="N343" i="14"/>
  <c r="N342" i="14"/>
  <c r="N340" i="14"/>
  <c r="N339" i="14"/>
  <c r="N338" i="14"/>
  <c r="N337" i="14"/>
  <c r="O337" i="14" s="1"/>
  <c r="N336" i="14"/>
  <c r="O336" i="14" s="1"/>
  <c r="N335" i="14"/>
  <c r="O335" i="14" s="1"/>
  <c r="N334" i="14"/>
  <c r="O334" i="14" s="1"/>
  <c r="N333" i="14"/>
  <c r="O333" i="14" s="1"/>
  <c r="N332" i="14"/>
  <c r="O332" i="14" s="1"/>
  <c r="N331" i="14"/>
  <c r="O331" i="14" s="1"/>
  <c r="N330" i="14"/>
  <c r="O330" i="14" s="1"/>
  <c r="N329" i="14"/>
  <c r="O329" i="14" s="1"/>
  <c r="N328" i="14"/>
  <c r="O328" i="14" s="1"/>
  <c r="N327" i="14"/>
  <c r="O327" i="14" s="1"/>
  <c r="N326" i="14"/>
  <c r="O326" i="14" s="1"/>
  <c r="N325" i="14"/>
  <c r="O325" i="14" s="1"/>
  <c r="N324" i="14"/>
  <c r="O324" i="14" s="1"/>
  <c r="N323" i="14"/>
  <c r="O323" i="14" s="1"/>
  <c r="N322" i="14"/>
  <c r="O322" i="14" s="1"/>
  <c r="N321" i="14"/>
  <c r="N320" i="14"/>
  <c r="N319" i="14"/>
  <c r="N318" i="14"/>
  <c r="N317" i="14"/>
  <c r="N316" i="14"/>
  <c r="N315" i="14"/>
  <c r="N314" i="14"/>
  <c r="N313" i="14"/>
  <c r="N312" i="14"/>
  <c r="O312" i="14" s="1"/>
  <c r="N311" i="14"/>
  <c r="O311" i="14" s="1"/>
  <c r="N310" i="14"/>
  <c r="O310" i="14" s="1"/>
  <c r="N309" i="14"/>
  <c r="O309" i="14" s="1"/>
  <c r="N308" i="14"/>
  <c r="O308" i="14" s="1"/>
  <c r="N307" i="14"/>
  <c r="O307" i="14" s="1"/>
  <c r="N306" i="14"/>
  <c r="O306" i="14" s="1"/>
  <c r="N305" i="14"/>
  <c r="O305" i="14" s="1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71" i="14"/>
  <c r="O271" i="14" s="1"/>
  <c r="N270" i="14"/>
  <c r="O270" i="14" s="1"/>
  <c r="N269" i="14"/>
  <c r="O269" i="14" s="1"/>
  <c r="N268" i="14"/>
  <c r="O268" i="14" s="1"/>
  <c r="N267" i="14"/>
  <c r="O267" i="14" s="1"/>
  <c r="N266" i="14"/>
  <c r="O266" i="14" s="1"/>
  <c r="N265" i="14"/>
  <c r="O265" i="14" s="1"/>
  <c r="N264" i="14"/>
  <c r="O264" i="14" s="1"/>
  <c r="N263" i="14"/>
  <c r="O263" i="14" s="1"/>
  <c r="N262" i="14"/>
  <c r="O262" i="14" s="1"/>
  <c r="N261" i="14"/>
  <c r="O261" i="14" s="1"/>
  <c r="N260" i="14"/>
  <c r="O260" i="14" s="1"/>
  <c r="N259" i="14"/>
  <c r="O259" i="14" s="1"/>
  <c r="N248" i="14"/>
  <c r="O248" i="14" s="1"/>
  <c r="N247" i="14"/>
  <c r="O247" i="14" s="1"/>
  <c r="N246" i="14"/>
  <c r="O246" i="14" s="1"/>
  <c r="N245" i="14"/>
  <c r="O245" i="14" s="1"/>
  <c r="N244" i="14"/>
  <c r="O244" i="14" s="1"/>
  <c r="N243" i="14"/>
  <c r="O243" i="14" s="1"/>
  <c r="N242" i="14"/>
  <c r="O242" i="14" s="1"/>
  <c r="N241" i="14"/>
  <c r="O241" i="14" s="1"/>
  <c r="N240" i="14"/>
  <c r="O240" i="14" s="1"/>
  <c r="N239" i="14"/>
  <c r="N238" i="14"/>
  <c r="N226" i="14"/>
  <c r="N215" i="14"/>
  <c r="N214" i="14"/>
  <c r="N213" i="14"/>
  <c r="N212" i="14"/>
  <c r="N211" i="14"/>
  <c r="N199" i="14"/>
  <c r="O199" i="14" s="1"/>
  <c r="N198" i="14"/>
  <c r="O198" i="14" s="1"/>
  <c r="N197" i="14"/>
  <c r="O197" i="14" s="1"/>
  <c r="N196" i="14"/>
  <c r="O196" i="14" s="1"/>
  <c r="N19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33" i="14"/>
  <c r="N132" i="14"/>
  <c r="N131" i="14"/>
  <c r="N130" i="14"/>
  <c r="N129" i="14"/>
  <c r="N128" i="14"/>
  <c r="N117" i="14"/>
  <c r="N116" i="14"/>
  <c r="N115" i="14"/>
  <c r="N114" i="14"/>
  <c r="N103" i="14"/>
  <c r="N102" i="14"/>
  <c r="N101" i="14"/>
  <c r="N100" i="14"/>
  <c r="N99" i="14"/>
  <c r="N98" i="14"/>
  <c r="N97" i="14"/>
  <c r="N96" i="14"/>
  <c r="N95" i="14"/>
  <c r="N94" i="14"/>
  <c r="N93" i="14"/>
  <c r="N82" i="14"/>
  <c r="O82" i="14" s="1"/>
  <c r="N81" i="14"/>
  <c r="O81" i="14" s="1"/>
  <c r="N80" i="14"/>
  <c r="O80" i="14" s="1"/>
  <c r="N79" i="14"/>
  <c r="O79" i="14" s="1"/>
  <c r="N78" i="14"/>
  <c r="O78" i="14" s="1"/>
  <c r="N77" i="14"/>
  <c r="O77" i="14" s="1"/>
  <c r="N76" i="14"/>
  <c r="O76" i="14" s="1"/>
  <c r="N75" i="14"/>
  <c r="O75" i="14" s="1"/>
  <c r="N74" i="14"/>
  <c r="O74" i="14" s="1"/>
  <c r="N73" i="14"/>
  <c r="O73" i="14" s="1"/>
  <c r="N72" i="14"/>
  <c r="O72" i="14" s="1"/>
  <c r="N71" i="14"/>
  <c r="O71" i="14" s="1"/>
  <c r="N70" i="14"/>
  <c r="O70" i="14" s="1"/>
  <c r="N69" i="14"/>
  <c r="O69" i="14" s="1"/>
  <c r="N68" i="14"/>
  <c r="O68" i="14" s="1"/>
  <c r="N67" i="14"/>
  <c r="O67" i="14" s="1"/>
  <c r="N66" i="14"/>
  <c r="O66" i="14" s="1"/>
  <c r="N65" i="14"/>
  <c r="O65" i="14" s="1"/>
  <c r="N64" i="14"/>
  <c r="O64" i="14" s="1"/>
  <c r="N63" i="14"/>
  <c r="O63" i="14" s="1"/>
  <c r="N61" i="14"/>
  <c r="O61" i="14" s="1"/>
  <c r="N60" i="14"/>
  <c r="O60" i="14" s="1"/>
  <c r="N59" i="14"/>
  <c r="O59" i="14" s="1"/>
  <c r="N58" i="14"/>
  <c r="O58" i="14" s="1"/>
  <c r="N57" i="14"/>
  <c r="O57" i="14" s="1"/>
  <c r="N56" i="14"/>
  <c r="O56" i="14" s="1"/>
  <c r="N55" i="14"/>
  <c r="O55" i="14" s="1"/>
  <c r="N54" i="14"/>
  <c r="O54" i="14" s="1"/>
  <c r="N53" i="14"/>
  <c r="N52" i="14"/>
  <c r="N41" i="14"/>
  <c r="N40" i="14"/>
  <c r="N29" i="14"/>
  <c r="N28" i="14"/>
  <c r="N27" i="14"/>
  <c r="N26" i="14"/>
  <c r="N25" i="14"/>
  <c r="N14" i="14"/>
  <c r="N13" i="14"/>
  <c r="G599" i="14"/>
  <c r="H599" i="14"/>
  <c r="G579" i="14"/>
  <c r="H579" i="14"/>
  <c r="G546" i="14"/>
  <c r="H546" i="14"/>
  <c r="G454" i="14"/>
  <c r="H454" i="14"/>
  <c r="G428" i="14"/>
  <c r="H428" i="14"/>
  <c r="G411" i="14"/>
  <c r="H411" i="14"/>
  <c r="H274" i="14"/>
  <c r="H250" i="14"/>
  <c r="H228" i="14"/>
  <c r="H217" i="14"/>
  <c r="H202" i="14"/>
  <c r="H186" i="14"/>
  <c r="H158" i="14"/>
  <c r="H135" i="14"/>
  <c r="H119" i="14"/>
  <c r="H105" i="14"/>
  <c r="H84" i="14"/>
  <c r="H43" i="14"/>
  <c r="H31" i="14"/>
  <c r="H16" i="14"/>
  <c r="K16" i="14"/>
  <c r="R589" i="14" l="1"/>
  <c r="R590" i="14"/>
  <c r="R591" i="14"/>
  <c r="R592" i="14"/>
  <c r="R593" i="14"/>
  <c r="R594" i="14"/>
  <c r="R595" i="14"/>
  <c r="R596" i="14"/>
  <c r="R597" i="14"/>
  <c r="R588" i="14"/>
  <c r="R556" i="14"/>
  <c r="R557" i="14"/>
  <c r="R558" i="14"/>
  <c r="R559" i="14"/>
  <c r="R560" i="14"/>
  <c r="R561" i="14"/>
  <c r="R562" i="14"/>
  <c r="R563" i="14"/>
  <c r="R564" i="14"/>
  <c r="R565" i="14"/>
  <c r="R566" i="14"/>
  <c r="R567" i="14"/>
  <c r="R568" i="14"/>
  <c r="R569" i="14"/>
  <c r="R570" i="14"/>
  <c r="R571" i="14"/>
  <c r="R572" i="14"/>
  <c r="R573" i="14"/>
  <c r="R574" i="14"/>
  <c r="R575" i="14"/>
  <c r="R576" i="14"/>
  <c r="R577" i="14"/>
  <c r="R555" i="14"/>
  <c r="R464" i="14"/>
  <c r="R465" i="14"/>
  <c r="R466" i="14"/>
  <c r="R467" i="14"/>
  <c r="R468" i="14"/>
  <c r="R469" i="14"/>
  <c r="R470" i="14"/>
  <c r="R471" i="14"/>
  <c r="R472" i="14"/>
  <c r="R473" i="14"/>
  <c r="R474" i="14"/>
  <c r="R475" i="14"/>
  <c r="R476" i="14"/>
  <c r="R477" i="14"/>
  <c r="R478" i="14"/>
  <c r="R479" i="14"/>
  <c r="R480" i="14"/>
  <c r="R481" i="14"/>
  <c r="R482" i="14"/>
  <c r="R483" i="14"/>
  <c r="R484" i="14"/>
  <c r="R485" i="14"/>
  <c r="R486" i="14"/>
  <c r="R487" i="14"/>
  <c r="R488" i="14"/>
  <c r="R489" i="14"/>
  <c r="R490" i="14"/>
  <c r="R491" i="14"/>
  <c r="R492" i="14"/>
  <c r="R493" i="14"/>
  <c r="R494" i="14"/>
  <c r="R495" i="14"/>
  <c r="R496" i="14"/>
  <c r="R497" i="14"/>
  <c r="R498" i="14"/>
  <c r="R499" i="14"/>
  <c r="R500" i="14"/>
  <c r="R501" i="14"/>
  <c r="R502" i="14"/>
  <c r="R503" i="14"/>
  <c r="R504" i="14"/>
  <c r="R505" i="14"/>
  <c r="R506" i="14"/>
  <c r="R507" i="14"/>
  <c r="R508" i="14"/>
  <c r="R509" i="14"/>
  <c r="R510" i="14"/>
  <c r="R511" i="14"/>
  <c r="R512" i="14"/>
  <c r="R513" i="14"/>
  <c r="R514" i="14"/>
  <c r="R515" i="14"/>
  <c r="R516" i="14"/>
  <c r="R517" i="14"/>
  <c r="R518" i="14"/>
  <c r="R519" i="14"/>
  <c r="R520" i="14"/>
  <c r="R521" i="14"/>
  <c r="R522" i="14"/>
  <c r="R523" i="14"/>
  <c r="R524" i="14"/>
  <c r="R525" i="14"/>
  <c r="R526" i="14"/>
  <c r="R527" i="14"/>
  <c r="R528" i="14"/>
  <c r="R529" i="14"/>
  <c r="R530" i="14"/>
  <c r="R531" i="14"/>
  <c r="R532" i="14"/>
  <c r="R533" i="14"/>
  <c r="R534" i="14"/>
  <c r="R535" i="14"/>
  <c r="R536" i="14"/>
  <c r="R537" i="14"/>
  <c r="R538" i="14"/>
  <c r="R539" i="14"/>
  <c r="R540" i="14"/>
  <c r="R541" i="14"/>
  <c r="R542" i="14"/>
  <c r="R543" i="14"/>
  <c r="R544" i="14"/>
  <c r="R438" i="14"/>
  <c r="R439" i="14"/>
  <c r="R440" i="14"/>
  <c r="R441" i="14"/>
  <c r="R442" i="14"/>
  <c r="R443" i="14"/>
  <c r="R444" i="14"/>
  <c r="R445" i="14"/>
  <c r="R446" i="14"/>
  <c r="R447" i="14"/>
  <c r="R448" i="14"/>
  <c r="R449" i="14"/>
  <c r="R450" i="14"/>
  <c r="R451" i="14"/>
  <c r="R452" i="14"/>
  <c r="R421" i="14"/>
  <c r="R422" i="14"/>
  <c r="R423" i="14"/>
  <c r="R424" i="14"/>
  <c r="R425" i="14"/>
  <c r="R426" i="14"/>
  <c r="R285" i="14"/>
  <c r="R286" i="14"/>
  <c r="R287" i="14"/>
  <c r="R288" i="14"/>
  <c r="R289" i="14"/>
  <c r="R290" i="14"/>
  <c r="R291" i="14"/>
  <c r="R292" i="14"/>
  <c r="R293" i="14"/>
  <c r="R294" i="14"/>
  <c r="R295" i="14"/>
  <c r="R296" i="14"/>
  <c r="R297" i="14"/>
  <c r="R298" i="14"/>
  <c r="R299" i="14"/>
  <c r="R300" i="14"/>
  <c r="R301" i="14"/>
  <c r="R302" i="14"/>
  <c r="R303" i="14"/>
  <c r="R304" i="14"/>
  <c r="R305" i="14"/>
  <c r="R306" i="14"/>
  <c r="R307" i="14"/>
  <c r="R308" i="14"/>
  <c r="R309" i="14"/>
  <c r="R310" i="14"/>
  <c r="R311" i="14"/>
  <c r="R312" i="14"/>
  <c r="R313" i="14"/>
  <c r="R314" i="14"/>
  <c r="R315" i="14"/>
  <c r="R316" i="14"/>
  <c r="R317" i="14"/>
  <c r="R318" i="14"/>
  <c r="R319" i="14"/>
  <c r="R320" i="14"/>
  <c r="R321" i="14"/>
  <c r="R322" i="14"/>
  <c r="R323" i="14"/>
  <c r="R324" i="14"/>
  <c r="R325" i="14"/>
  <c r="R326" i="14"/>
  <c r="R327" i="14"/>
  <c r="R328" i="14"/>
  <c r="R329" i="14"/>
  <c r="R330" i="14"/>
  <c r="R331" i="14"/>
  <c r="R332" i="14"/>
  <c r="R333" i="14"/>
  <c r="R334" i="14"/>
  <c r="R335" i="14"/>
  <c r="R336" i="14"/>
  <c r="R337" i="14"/>
  <c r="R338" i="14"/>
  <c r="R339" i="14"/>
  <c r="R340" i="14"/>
  <c r="R342" i="14"/>
  <c r="R343" i="14"/>
  <c r="R344" i="14"/>
  <c r="R345" i="14"/>
  <c r="R346" i="14"/>
  <c r="R347" i="14"/>
  <c r="R348" i="14"/>
  <c r="R349" i="14"/>
  <c r="R350" i="14"/>
  <c r="R351" i="14"/>
  <c r="R352" i="14"/>
  <c r="R353" i="14"/>
  <c r="R354" i="14"/>
  <c r="R355" i="14"/>
  <c r="R356" i="14"/>
  <c r="R357" i="14"/>
  <c r="R358" i="14"/>
  <c r="R359" i="14"/>
  <c r="R360" i="14"/>
  <c r="R361" i="14"/>
  <c r="R362" i="14"/>
  <c r="R363" i="14"/>
  <c r="R364" i="14"/>
  <c r="R365" i="14"/>
  <c r="R366" i="14"/>
  <c r="R367" i="14"/>
  <c r="R368" i="14"/>
  <c r="R369" i="14"/>
  <c r="R370" i="14"/>
  <c r="R371" i="14"/>
  <c r="R372" i="14"/>
  <c r="R373" i="14"/>
  <c r="R374" i="14"/>
  <c r="R375" i="14"/>
  <c r="R376" i="14"/>
  <c r="R377" i="14"/>
  <c r="R378" i="14"/>
  <c r="R379" i="14"/>
  <c r="R380" i="14"/>
  <c r="R381" i="14"/>
  <c r="R382" i="14"/>
  <c r="R384" i="14"/>
  <c r="R385" i="14"/>
  <c r="R386" i="14"/>
  <c r="R387" i="14"/>
  <c r="R388" i="14"/>
  <c r="R389" i="14"/>
  <c r="R390" i="14"/>
  <c r="R391" i="14"/>
  <c r="R392" i="14"/>
  <c r="R393" i="14"/>
  <c r="R394" i="14"/>
  <c r="R395" i="14"/>
  <c r="R396" i="14"/>
  <c r="R398" i="14"/>
  <c r="R399" i="14"/>
  <c r="R400" i="14"/>
  <c r="R401" i="14"/>
  <c r="R402" i="14"/>
  <c r="R403" i="14"/>
  <c r="R404" i="14"/>
  <c r="R405" i="14"/>
  <c r="R406" i="14"/>
  <c r="R407" i="14"/>
  <c r="R408" i="14"/>
  <c r="R409" i="14"/>
  <c r="R260" i="14"/>
  <c r="R261" i="14"/>
  <c r="R262" i="14"/>
  <c r="R263" i="14"/>
  <c r="R264" i="14"/>
  <c r="R265" i="14"/>
  <c r="R266" i="14"/>
  <c r="R267" i="14"/>
  <c r="R268" i="14"/>
  <c r="R269" i="14"/>
  <c r="R270" i="14"/>
  <c r="R271" i="14"/>
  <c r="R259" i="14"/>
  <c r="R239" i="14"/>
  <c r="R240" i="14"/>
  <c r="R241" i="14"/>
  <c r="R242" i="14"/>
  <c r="R243" i="14"/>
  <c r="R244" i="14"/>
  <c r="R245" i="14"/>
  <c r="R246" i="14"/>
  <c r="R247" i="14"/>
  <c r="R248" i="14"/>
  <c r="R212" i="14"/>
  <c r="R213" i="14"/>
  <c r="R214" i="14"/>
  <c r="R215" i="14"/>
  <c r="R196" i="14"/>
  <c r="R197" i="14"/>
  <c r="R198" i="14"/>
  <c r="R199" i="14"/>
  <c r="R168" i="14"/>
  <c r="R169" i="14"/>
  <c r="R170" i="14"/>
  <c r="R171" i="14"/>
  <c r="R172" i="14"/>
  <c r="R173" i="14"/>
  <c r="R174" i="14"/>
  <c r="R175" i="14"/>
  <c r="R176" i="14"/>
  <c r="R177" i="14"/>
  <c r="R178" i="14"/>
  <c r="R179" i="14"/>
  <c r="R180" i="14"/>
  <c r="R181" i="14"/>
  <c r="R182" i="14"/>
  <c r="R183" i="14"/>
  <c r="R184" i="14"/>
  <c r="R145" i="14"/>
  <c r="R146" i="14"/>
  <c r="R147" i="14"/>
  <c r="R148" i="14"/>
  <c r="R149" i="14"/>
  <c r="R150" i="14"/>
  <c r="R151" i="14"/>
  <c r="R152" i="14"/>
  <c r="R153" i="14"/>
  <c r="R154" i="14"/>
  <c r="R155" i="14"/>
  <c r="R156" i="14"/>
  <c r="R129" i="14"/>
  <c r="R130" i="14"/>
  <c r="R131" i="14"/>
  <c r="R132" i="14"/>
  <c r="R133" i="14"/>
  <c r="R128" i="14"/>
  <c r="R115" i="14"/>
  <c r="R116" i="14"/>
  <c r="R117" i="14"/>
  <c r="R94" i="14"/>
  <c r="R95" i="14"/>
  <c r="R96" i="14"/>
  <c r="R97" i="14"/>
  <c r="R98" i="14"/>
  <c r="R99" i="14"/>
  <c r="R100" i="14"/>
  <c r="R101" i="14"/>
  <c r="R102" i="14"/>
  <c r="R103" i="14"/>
  <c r="R53" i="14"/>
  <c r="R54" i="14"/>
  <c r="R55" i="14"/>
  <c r="R56" i="14"/>
  <c r="R57" i="14"/>
  <c r="R58" i="14"/>
  <c r="R59" i="14"/>
  <c r="R60" i="14"/>
  <c r="R61" i="14"/>
  <c r="R63" i="14"/>
  <c r="R64" i="14"/>
  <c r="R65" i="14"/>
  <c r="R66" i="14"/>
  <c r="R67" i="14"/>
  <c r="R68" i="14"/>
  <c r="R69" i="14"/>
  <c r="R70" i="14"/>
  <c r="R71" i="14"/>
  <c r="R72" i="14"/>
  <c r="R73" i="14"/>
  <c r="R74" i="14"/>
  <c r="R75" i="14"/>
  <c r="R76" i="14"/>
  <c r="R77" i="14"/>
  <c r="R78" i="14"/>
  <c r="R79" i="14"/>
  <c r="R80" i="14"/>
  <c r="R81" i="14"/>
  <c r="R82" i="14"/>
  <c r="R26" i="14"/>
  <c r="R27" i="14"/>
  <c r="R28" i="14"/>
  <c r="R29" i="14"/>
  <c r="V412" i="14"/>
  <c r="F16" i="14"/>
  <c r="F17" i="14" s="1"/>
  <c r="F43" i="14"/>
  <c r="F44" i="14" s="1"/>
  <c r="F135" i="14"/>
  <c r="F136" i="14" s="1"/>
  <c r="H275" i="14"/>
  <c r="F274" i="14"/>
  <c r="F275" i="14" s="1"/>
  <c r="F217" i="14"/>
  <c r="F218" i="14" s="1"/>
  <c r="H203" i="14"/>
  <c r="H159" i="14"/>
  <c r="G54" i="14"/>
  <c r="G55" i="14"/>
  <c r="G56" i="14"/>
  <c r="G57" i="14"/>
  <c r="G58" i="14"/>
  <c r="G59" i="14"/>
  <c r="F84" i="14"/>
  <c r="F85" i="14" s="1"/>
  <c r="F250" i="14"/>
  <c r="F251" i="14" s="1"/>
  <c r="G547" i="14"/>
  <c r="K510" i="14"/>
  <c r="F546" i="14"/>
  <c r="F547" i="14" s="1"/>
  <c r="G196" i="14"/>
  <c r="G197" i="14"/>
  <c r="G198" i="14"/>
  <c r="G199" i="14"/>
  <c r="H187" i="14"/>
  <c r="I451" i="14"/>
  <c r="I450" i="14"/>
  <c r="I449" i="14"/>
  <c r="I448" i="14"/>
  <c r="I447" i="14"/>
  <c r="I446" i="14"/>
  <c r="I445" i="14"/>
  <c r="I444" i="14"/>
  <c r="I443" i="14"/>
  <c r="I442" i="14"/>
  <c r="I441" i="14"/>
  <c r="I440" i="14"/>
  <c r="I439" i="14"/>
  <c r="I438" i="14"/>
  <c r="I452" i="14"/>
  <c r="Y451" i="14"/>
  <c r="Z451" i="14" s="1"/>
  <c r="T451" i="14"/>
  <c r="U451" i="14" s="1"/>
  <c r="J451" i="14"/>
  <c r="Y444" i="14"/>
  <c r="Z444" i="14" s="1"/>
  <c r="T444" i="14"/>
  <c r="U444" i="14" s="1"/>
  <c r="G412" i="14"/>
  <c r="H412" i="14"/>
  <c r="L411" i="14"/>
  <c r="F411" i="14"/>
  <c r="F412" i="14" s="1"/>
  <c r="Y365" i="14"/>
  <c r="Z365" i="14" s="1"/>
  <c r="T365" i="14"/>
  <c r="U365" i="14" s="1"/>
  <c r="J365" i="14"/>
  <c r="I365" i="14"/>
  <c r="Y298" i="14"/>
  <c r="Z298" i="14" s="1"/>
  <c r="Y287" i="14"/>
  <c r="Z287" i="14" s="1"/>
  <c r="Y288" i="14"/>
  <c r="Z288" i="14" s="1"/>
  <c r="Y289" i="14"/>
  <c r="Z289" i="14" s="1"/>
  <c r="Y290" i="14"/>
  <c r="Z290" i="14" s="1"/>
  <c r="Y291" i="14"/>
  <c r="Z291" i="14" s="1"/>
  <c r="Y292" i="14"/>
  <c r="Z292" i="14" s="1"/>
  <c r="Y293" i="14"/>
  <c r="Z293" i="14" s="1"/>
  <c r="Y294" i="14"/>
  <c r="Y295" i="14"/>
  <c r="Z295" i="14" s="1"/>
  <c r="Y296" i="14"/>
  <c r="Z296" i="14" s="1"/>
  <c r="Y297" i="14"/>
  <c r="Z297" i="14" s="1"/>
  <c r="Y299" i="14"/>
  <c r="Z299" i="14" s="1"/>
  <c r="Y300" i="14"/>
  <c r="Z300" i="14" s="1"/>
  <c r="Y301" i="14"/>
  <c r="Z301" i="14" s="1"/>
  <c r="Y302" i="14"/>
  <c r="Z302" i="14" s="1"/>
  <c r="Y303" i="14"/>
  <c r="Z303" i="14" s="1"/>
  <c r="Y304" i="14"/>
  <c r="Z304" i="14" s="1"/>
  <c r="Y305" i="14"/>
  <c r="Z305" i="14" s="1"/>
  <c r="Y306" i="14"/>
  <c r="Y307" i="14"/>
  <c r="Z307" i="14" s="1"/>
  <c r="Y308" i="14"/>
  <c r="Z308" i="14" s="1"/>
  <c r="Y309" i="14"/>
  <c r="Z309" i="14" s="1"/>
  <c r="Y310" i="14"/>
  <c r="Z310" i="14" s="1"/>
  <c r="T298" i="14"/>
  <c r="U298" i="14" s="1"/>
  <c r="O298" i="14"/>
  <c r="J298" i="14"/>
  <c r="I298" i="14"/>
  <c r="Y362" i="14"/>
  <c r="Z362" i="14" s="1"/>
  <c r="T362" i="14"/>
  <c r="U362" i="14" s="1"/>
  <c r="O362" i="14"/>
  <c r="J362" i="14"/>
  <c r="I362" i="14"/>
  <c r="T168" i="14"/>
  <c r="T169" i="14"/>
  <c r="T170" i="14"/>
  <c r="T171" i="14"/>
  <c r="T172" i="14"/>
  <c r="T173" i="14"/>
  <c r="T174" i="14"/>
  <c r="T175" i="14"/>
  <c r="T176" i="14"/>
  <c r="T177" i="14"/>
  <c r="T178" i="14"/>
  <c r="T179" i="14"/>
  <c r="T180" i="14"/>
  <c r="T181" i="14"/>
  <c r="T182" i="14"/>
  <c r="T183" i="14"/>
  <c r="T184" i="14"/>
  <c r="R167" i="14"/>
  <c r="F186" i="14"/>
  <c r="F187" i="14" s="1"/>
  <c r="Y181" i="14"/>
  <c r="Z181" i="14" s="1"/>
  <c r="J181" i="14"/>
  <c r="I181" i="14"/>
  <c r="O181" i="14"/>
  <c r="G181" i="14"/>
  <c r="Y171" i="14"/>
  <c r="Z171" i="14" s="1"/>
  <c r="J171" i="14"/>
  <c r="I171" i="14"/>
  <c r="O171" i="14"/>
  <c r="G171" i="14"/>
  <c r="Y74" i="14"/>
  <c r="Z74" i="14" s="1"/>
  <c r="T74" i="14"/>
  <c r="J74" i="14"/>
  <c r="I74" i="14"/>
  <c r="G74" i="14"/>
  <c r="Y116" i="14"/>
  <c r="Z116" i="14" s="1"/>
  <c r="T116" i="14"/>
  <c r="J116" i="14"/>
  <c r="I116" i="14"/>
  <c r="O116" i="14"/>
  <c r="G116" i="14"/>
  <c r="Y64" i="14"/>
  <c r="Z64" i="14" s="1"/>
  <c r="T64" i="14"/>
  <c r="J64" i="14"/>
  <c r="I64" i="14"/>
  <c r="G64" i="14"/>
  <c r="Y54" i="14"/>
  <c r="Z54" i="14" s="1"/>
  <c r="T54" i="14"/>
  <c r="J54" i="14"/>
  <c r="I54" i="14"/>
  <c r="Y238" i="14"/>
  <c r="Z238" i="14" s="1"/>
  <c r="T238" i="14"/>
  <c r="R238" i="14"/>
  <c r="O238" i="14"/>
  <c r="I238" i="14"/>
  <c r="G238" i="14"/>
  <c r="Y75" i="14"/>
  <c r="Z75" i="14" s="1"/>
  <c r="T75" i="14"/>
  <c r="J75" i="14"/>
  <c r="I75" i="14"/>
  <c r="G75" i="14"/>
  <c r="Y68" i="14"/>
  <c r="Z68" i="14" s="1"/>
  <c r="T68" i="14"/>
  <c r="J68" i="14"/>
  <c r="I68" i="14"/>
  <c r="G68" i="14"/>
  <c r="Y67" i="14"/>
  <c r="Z67" i="14" s="1"/>
  <c r="T67" i="14"/>
  <c r="J67" i="14"/>
  <c r="I67" i="14"/>
  <c r="J66" i="14"/>
  <c r="I66" i="14"/>
  <c r="G67" i="14"/>
  <c r="T76" i="14"/>
  <c r="Y76" i="14"/>
  <c r="Z76" i="14" s="1"/>
  <c r="J76" i="14"/>
  <c r="I76" i="14"/>
  <c r="G76" i="14"/>
  <c r="Y70" i="14"/>
  <c r="Z70" i="14" s="1"/>
  <c r="T70" i="14"/>
  <c r="J70" i="14"/>
  <c r="I70" i="14"/>
  <c r="G70" i="14"/>
  <c r="Y60" i="14"/>
  <c r="Z60" i="14" s="1"/>
  <c r="T60" i="14"/>
  <c r="I60" i="14"/>
  <c r="J60" i="14"/>
  <c r="G60" i="14"/>
  <c r="G128" i="14"/>
  <c r="Y196" i="14"/>
  <c r="Z196" i="14" s="1"/>
  <c r="T196" i="14"/>
  <c r="I196" i="14"/>
  <c r="J196" i="14"/>
  <c r="Y211" i="14"/>
  <c r="Z211" i="14" s="1"/>
  <c r="T211" i="14"/>
  <c r="R211" i="14"/>
  <c r="O211" i="14"/>
  <c r="J211" i="14"/>
  <c r="I211" i="14"/>
  <c r="G211" i="14"/>
  <c r="Y271" i="14"/>
  <c r="Z271" i="14" s="1"/>
  <c r="T271" i="14"/>
  <c r="I271" i="14"/>
  <c r="J271" i="14"/>
  <c r="G271" i="14"/>
  <c r="Y268" i="14"/>
  <c r="Z268" i="14" s="1"/>
  <c r="T268" i="14"/>
  <c r="I268" i="14"/>
  <c r="J268" i="14"/>
  <c r="G268" i="14"/>
  <c r="Y266" i="14"/>
  <c r="Z266" i="14" s="1"/>
  <c r="T266" i="14"/>
  <c r="I266" i="14"/>
  <c r="J266" i="14"/>
  <c r="G266" i="14"/>
  <c r="Y265" i="14"/>
  <c r="Z265" i="14" s="1"/>
  <c r="T265" i="14"/>
  <c r="I265" i="14"/>
  <c r="J265" i="14"/>
  <c r="G265" i="14"/>
  <c r="Y263" i="14"/>
  <c r="Z263" i="14" s="1"/>
  <c r="T263" i="14"/>
  <c r="G263" i="14"/>
  <c r="I263" i="14"/>
  <c r="J263" i="14"/>
  <c r="Y260" i="14"/>
  <c r="Z260" i="14" s="1"/>
  <c r="T260" i="14"/>
  <c r="J260" i="14"/>
  <c r="I260" i="14"/>
  <c r="G260" i="14"/>
  <c r="Y259" i="14"/>
  <c r="Z259" i="14" s="1"/>
  <c r="T259" i="14"/>
  <c r="J259" i="14"/>
  <c r="I259" i="14"/>
  <c r="G259" i="14"/>
  <c r="H600" i="14"/>
  <c r="G600" i="14"/>
  <c r="F599" i="14"/>
  <c r="F600" i="14" s="1"/>
  <c r="Y597" i="14"/>
  <c r="Z597" i="14" s="1"/>
  <c r="T597" i="14"/>
  <c r="U597" i="14" s="1"/>
  <c r="K597" i="14"/>
  <c r="J597" i="14"/>
  <c r="I597" i="14"/>
  <c r="Y596" i="14"/>
  <c r="Z596" i="14" s="1"/>
  <c r="T596" i="14"/>
  <c r="U596" i="14" s="1"/>
  <c r="J596" i="14"/>
  <c r="I596" i="14"/>
  <c r="Y595" i="14"/>
  <c r="Z595" i="14" s="1"/>
  <c r="T595" i="14"/>
  <c r="U595" i="14" s="1"/>
  <c r="J595" i="14"/>
  <c r="I595" i="14"/>
  <c r="Y594" i="14"/>
  <c r="Z594" i="14" s="1"/>
  <c r="T594" i="14"/>
  <c r="U594" i="14" s="1"/>
  <c r="J594" i="14"/>
  <c r="I594" i="14"/>
  <c r="Y593" i="14"/>
  <c r="Z593" i="14" s="1"/>
  <c r="T593" i="14"/>
  <c r="U593" i="14" s="1"/>
  <c r="K593" i="14"/>
  <c r="J593" i="14"/>
  <c r="I593" i="14"/>
  <c r="Y592" i="14"/>
  <c r="Z592" i="14" s="1"/>
  <c r="T592" i="14"/>
  <c r="U592" i="14" s="1"/>
  <c r="K592" i="14"/>
  <c r="J592" i="14"/>
  <c r="I592" i="14"/>
  <c r="Y591" i="14"/>
  <c r="Z591" i="14" s="1"/>
  <c r="T591" i="14"/>
  <c r="U591" i="14" s="1"/>
  <c r="K591" i="14"/>
  <c r="J591" i="14"/>
  <c r="I591" i="14"/>
  <c r="Y590" i="14"/>
  <c r="Z590" i="14" s="1"/>
  <c r="T590" i="14"/>
  <c r="U590" i="14" s="1"/>
  <c r="K590" i="14"/>
  <c r="J590" i="14"/>
  <c r="I590" i="14"/>
  <c r="Y589" i="14"/>
  <c r="Z589" i="14" s="1"/>
  <c r="T589" i="14"/>
  <c r="U589" i="14" s="1"/>
  <c r="J589" i="14"/>
  <c r="I589" i="14"/>
  <c r="Y588" i="14"/>
  <c r="Z588" i="14" s="1"/>
  <c r="T588" i="14"/>
  <c r="O588" i="14"/>
  <c r="J588" i="14"/>
  <c r="I588" i="14"/>
  <c r="H580" i="14"/>
  <c r="G580" i="14"/>
  <c r="F579" i="14"/>
  <c r="F580" i="14" s="1"/>
  <c r="Y577" i="14"/>
  <c r="Z577" i="14" s="1"/>
  <c r="T577" i="14"/>
  <c r="U577" i="14" s="1"/>
  <c r="O577" i="14"/>
  <c r="J577" i="14"/>
  <c r="I577" i="14"/>
  <c r="Y576" i="14"/>
  <c r="Z576" i="14" s="1"/>
  <c r="T576" i="14"/>
  <c r="U576" i="14" s="1"/>
  <c r="O576" i="14"/>
  <c r="J576" i="14"/>
  <c r="I576" i="14"/>
  <c r="Y575" i="14"/>
  <c r="Z575" i="14" s="1"/>
  <c r="T575" i="14"/>
  <c r="U575" i="14" s="1"/>
  <c r="O575" i="14"/>
  <c r="K575" i="14"/>
  <c r="J575" i="14"/>
  <c r="I575" i="14"/>
  <c r="Y574" i="14"/>
  <c r="Z574" i="14" s="1"/>
  <c r="T574" i="14"/>
  <c r="U574" i="14" s="1"/>
  <c r="O574" i="14"/>
  <c r="K574" i="14"/>
  <c r="J574" i="14"/>
  <c r="I574" i="14"/>
  <c r="Y573" i="14"/>
  <c r="Z573" i="14" s="1"/>
  <c r="T573" i="14"/>
  <c r="U573" i="14" s="1"/>
  <c r="O573" i="14"/>
  <c r="J573" i="14"/>
  <c r="I573" i="14"/>
  <c r="Y572" i="14"/>
  <c r="Z572" i="14" s="1"/>
  <c r="T572" i="14"/>
  <c r="U572" i="14" s="1"/>
  <c r="O572" i="14"/>
  <c r="K572" i="14"/>
  <c r="J572" i="14"/>
  <c r="I572" i="14"/>
  <c r="Y571" i="14"/>
  <c r="Z571" i="14" s="1"/>
  <c r="T571" i="14"/>
  <c r="U571" i="14" s="1"/>
  <c r="O571" i="14"/>
  <c r="J571" i="14"/>
  <c r="I571" i="14"/>
  <c r="Y570" i="14"/>
  <c r="Z570" i="14" s="1"/>
  <c r="T570" i="14"/>
  <c r="U570" i="14" s="1"/>
  <c r="O570" i="14"/>
  <c r="J570" i="14"/>
  <c r="I570" i="14"/>
  <c r="Y569" i="14"/>
  <c r="Z569" i="14" s="1"/>
  <c r="T569" i="14"/>
  <c r="U569" i="14" s="1"/>
  <c r="O569" i="14"/>
  <c r="J569" i="14"/>
  <c r="I569" i="14"/>
  <c r="Y568" i="14"/>
  <c r="Z568" i="14" s="1"/>
  <c r="T568" i="14"/>
  <c r="U568" i="14" s="1"/>
  <c r="O568" i="14"/>
  <c r="J568" i="14"/>
  <c r="I568" i="14"/>
  <c r="Y567" i="14"/>
  <c r="Z567" i="14" s="1"/>
  <c r="T567" i="14"/>
  <c r="U567" i="14" s="1"/>
  <c r="O567" i="14"/>
  <c r="J567" i="14"/>
  <c r="I567" i="14"/>
  <c r="Y566" i="14"/>
  <c r="Z566" i="14" s="1"/>
  <c r="T566" i="14"/>
  <c r="U566" i="14" s="1"/>
  <c r="O566" i="14"/>
  <c r="J566" i="14"/>
  <c r="I566" i="14"/>
  <c r="Y565" i="14"/>
  <c r="Z565" i="14" s="1"/>
  <c r="T565" i="14"/>
  <c r="U565" i="14" s="1"/>
  <c r="O565" i="14"/>
  <c r="K565" i="14"/>
  <c r="J565" i="14"/>
  <c r="I565" i="14"/>
  <c r="Y564" i="14"/>
  <c r="Z564" i="14" s="1"/>
  <c r="T564" i="14"/>
  <c r="U564" i="14" s="1"/>
  <c r="O564" i="14"/>
  <c r="K564" i="14"/>
  <c r="J564" i="14"/>
  <c r="I564" i="14"/>
  <c r="Y563" i="14"/>
  <c r="Z563" i="14" s="1"/>
  <c r="T563" i="14"/>
  <c r="U563" i="14" s="1"/>
  <c r="O563" i="14"/>
  <c r="K563" i="14"/>
  <c r="J563" i="14"/>
  <c r="I563" i="14"/>
  <c r="Y562" i="14"/>
  <c r="Z562" i="14" s="1"/>
  <c r="T562" i="14"/>
  <c r="U562" i="14" s="1"/>
  <c r="O562" i="14"/>
  <c r="K562" i="14"/>
  <c r="J562" i="14"/>
  <c r="I562" i="14"/>
  <c r="Y561" i="14"/>
  <c r="Z561" i="14" s="1"/>
  <c r="T561" i="14"/>
  <c r="U561" i="14" s="1"/>
  <c r="O561" i="14"/>
  <c r="J561" i="14"/>
  <c r="I561" i="14"/>
  <c r="Y560" i="14"/>
  <c r="Z560" i="14" s="1"/>
  <c r="T560" i="14"/>
  <c r="U560" i="14" s="1"/>
  <c r="O560" i="14"/>
  <c r="K560" i="14"/>
  <c r="J560" i="14"/>
  <c r="I560" i="14"/>
  <c r="Y559" i="14"/>
  <c r="Z559" i="14" s="1"/>
  <c r="T559" i="14"/>
  <c r="U559" i="14" s="1"/>
  <c r="O559" i="14"/>
  <c r="K559" i="14"/>
  <c r="J559" i="14"/>
  <c r="I559" i="14"/>
  <c r="Y558" i="14"/>
  <c r="Z558" i="14" s="1"/>
  <c r="T558" i="14"/>
  <c r="U558" i="14" s="1"/>
  <c r="O558" i="14"/>
  <c r="J558" i="14"/>
  <c r="I558" i="14"/>
  <c r="Y557" i="14"/>
  <c r="Z557" i="14" s="1"/>
  <c r="T557" i="14"/>
  <c r="U557" i="14" s="1"/>
  <c r="O557" i="14"/>
  <c r="K557" i="14"/>
  <c r="J557" i="14"/>
  <c r="I557" i="14"/>
  <c r="Y556" i="14"/>
  <c r="Z556" i="14" s="1"/>
  <c r="T556" i="14"/>
  <c r="U556" i="14" s="1"/>
  <c r="O556" i="14"/>
  <c r="J556" i="14"/>
  <c r="I556" i="14"/>
  <c r="Y555" i="14"/>
  <c r="Z555" i="14" s="1"/>
  <c r="T555" i="14"/>
  <c r="O555" i="14"/>
  <c r="K555" i="14"/>
  <c r="J555" i="14"/>
  <c r="I555" i="14"/>
  <c r="H547" i="14"/>
  <c r="Y544" i="14"/>
  <c r="Z544" i="14" s="1"/>
  <c r="T544" i="14"/>
  <c r="U544" i="14" s="1"/>
  <c r="K544" i="14"/>
  <c r="J544" i="14"/>
  <c r="I544" i="14"/>
  <c r="Y543" i="14"/>
  <c r="Z543" i="14" s="1"/>
  <c r="T543" i="14"/>
  <c r="U543" i="14" s="1"/>
  <c r="K543" i="14"/>
  <c r="J543" i="14"/>
  <c r="I543" i="14"/>
  <c r="Y542" i="14"/>
  <c r="Z542" i="14" s="1"/>
  <c r="T542" i="14"/>
  <c r="U542" i="14" s="1"/>
  <c r="J542" i="14"/>
  <c r="I542" i="14"/>
  <c r="Y541" i="14"/>
  <c r="Z541" i="14" s="1"/>
  <c r="T541" i="14"/>
  <c r="U541" i="14" s="1"/>
  <c r="K541" i="14"/>
  <c r="J541" i="14"/>
  <c r="I541" i="14"/>
  <c r="Y540" i="14"/>
  <c r="Z540" i="14" s="1"/>
  <c r="T540" i="14"/>
  <c r="U540" i="14" s="1"/>
  <c r="J540" i="14"/>
  <c r="I540" i="14"/>
  <c r="Y539" i="14"/>
  <c r="Z539" i="14" s="1"/>
  <c r="T539" i="14"/>
  <c r="U539" i="14" s="1"/>
  <c r="K539" i="14"/>
  <c r="J539" i="14"/>
  <c r="I539" i="14"/>
  <c r="Y538" i="14"/>
  <c r="Z538" i="14" s="1"/>
  <c r="T538" i="14"/>
  <c r="U538" i="14" s="1"/>
  <c r="J538" i="14"/>
  <c r="I538" i="14"/>
  <c r="Y537" i="14"/>
  <c r="Z537" i="14" s="1"/>
  <c r="T537" i="14"/>
  <c r="U537" i="14" s="1"/>
  <c r="J537" i="14"/>
  <c r="I537" i="14"/>
  <c r="Y536" i="14"/>
  <c r="Z536" i="14" s="1"/>
  <c r="T536" i="14"/>
  <c r="U536" i="14" s="1"/>
  <c r="J536" i="14"/>
  <c r="I536" i="14"/>
  <c r="Y535" i="14"/>
  <c r="Z535" i="14" s="1"/>
  <c r="T535" i="14"/>
  <c r="U535" i="14" s="1"/>
  <c r="J535" i="14"/>
  <c r="I535" i="14"/>
  <c r="Y534" i="14"/>
  <c r="Z534" i="14" s="1"/>
  <c r="T534" i="14"/>
  <c r="U534" i="14" s="1"/>
  <c r="K534" i="14"/>
  <c r="J534" i="14"/>
  <c r="I534" i="14"/>
  <c r="Y533" i="14"/>
  <c r="Z533" i="14" s="1"/>
  <c r="T533" i="14"/>
  <c r="U533" i="14" s="1"/>
  <c r="K533" i="14"/>
  <c r="J533" i="14"/>
  <c r="I533" i="14"/>
  <c r="Y532" i="14"/>
  <c r="Z532" i="14" s="1"/>
  <c r="T532" i="14"/>
  <c r="U532" i="14" s="1"/>
  <c r="J532" i="14"/>
  <c r="I532" i="14"/>
  <c r="Y531" i="14"/>
  <c r="Z531" i="14" s="1"/>
  <c r="T531" i="14"/>
  <c r="U531" i="14" s="1"/>
  <c r="K531" i="14"/>
  <c r="J531" i="14"/>
  <c r="I531" i="14"/>
  <c r="Y530" i="14"/>
  <c r="Z530" i="14" s="1"/>
  <c r="T530" i="14"/>
  <c r="U530" i="14" s="1"/>
  <c r="J530" i="14"/>
  <c r="I530" i="14"/>
  <c r="Y529" i="14"/>
  <c r="Z529" i="14" s="1"/>
  <c r="T529" i="14"/>
  <c r="U529" i="14" s="1"/>
  <c r="J529" i="14"/>
  <c r="I529" i="14"/>
  <c r="Y528" i="14"/>
  <c r="Z528" i="14" s="1"/>
  <c r="T528" i="14"/>
  <c r="U528" i="14" s="1"/>
  <c r="K528" i="14"/>
  <c r="J528" i="14"/>
  <c r="I528" i="14"/>
  <c r="Y527" i="14"/>
  <c r="Z527" i="14" s="1"/>
  <c r="T527" i="14"/>
  <c r="U527" i="14" s="1"/>
  <c r="J527" i="14"/>
  <c r="I527" i="14"/>
  <c r="Y526" i="14"/>
  <c r="Z526" i="14" s="1"/>
  <c r="T526" i="14"/>
  <c r="U526" i="14" s="1"/>
  <c r="K526" i="14"/>
  <c r="J526" i="14"/>
  <c r="I526" i="14"/>
  <c r="Y525" i="14"/>
  <c r="Z525" i="14" s="1"/>
  <c r="T525" i="14"/>
  <c r="U525" i="14" s="1"/>
  <c r="J525" i="14"/>
  <c r="I525" i="14"/>
  <c r="Y524" i="14"/>
  <c r="Z524" i="14" s="1"/>
  <c r="T524" i="14"/>
  <c r="U524" i="14" s="1"/>
  <c r="K524" i="14"/>
  <c r="J524" i="14"/>
  <c r="I524" i="14"/>
  <c r="Y523" i="14"/>
  <c r="Z523" i="14" s="1"/>
  <c r="T523" i="14"/>
  <c r="U523" i="14" s="1"/>
  <c r="J523" i="14"/>
  <c r="I523" i="14"/>
  <c r="Y522" i="14"/>
  <c r="Z522" i="14" s="1"/>
  <c r="T522" i="14"/>
  <c r="U522" i="14" s="1"/>
  <c r="J522" i="14"/>
  <c r="I522" i="14"/>
  <c r="Y521" i="14"/>
  <c r="Z521" i="14" s="1"/>
  <c r="T521" i="14"/>
  <c r="U521" i="14" s="1"/>
  <c r="K521" i="14"/>
  <c r="J521" i="14"/>
  <c r="I521" i="14"/>
  <c r="Y520" i="14"/>
  <c r="Z520" i="14" s="1"/>
  <c r="T520" i="14"/>
  <c r="U520" i="14" s="1"/>
  <c r="K520" i="14"/>
  <c r="J520" i="14"/>
  <c r="I520" i="14"/>
  <c r="Y519" i="14"/>
  <c r="Z519" i="14" s="1"/>
  <c r="T519" i="14"/>
  <c r="U519" i="14" s="1"/>
  <c r="J519" i="14"/>
  <c r="I519" i="14"/>
  <c r="Y518" i="14"/>
  <c r="Z518" i="14" s="1"/>
  <c r="T518" i="14"/>
  <c r="U518" i="14" s="1"/>
  <c r="J518" i="14"/>
  <c r="I518" i="14"/>
  <c r="Y517" i="14"/>
  <c r="Z517" i="14" s="1"/>
  <c r="T517" i="14"/>
  <c r="U517" i="14" s="1"/>
  <c r="J517" i="14"/>
  <c r="I517" i="14"/>
  <c r="Y516" i="14"/>
  <c r="Z516" i="14" s="1"/>
  <c r="T516" i="14"/>
  <c r="U516" i="14" s="1"/>
  <c r="K516" i="14"/>
  <c r="J516" i="14"/>
  <c r="I516" i="14"/>
  <c r="Y515" i="14"/>
  <c r="Z515" i="14" s="1"/>
  <c r="T515" i="14"/>
  <c r="U515" i="14" s="1"/>
  <c r="K515" i="14"/>
  <c r="J515" i="14"/>
  <c r="I515" i="14"/>
  <c r="Y514" i="14"/>
  <c r="Z514" i="14" s="1"/>
  <c r="T514" i="14"/>
  <c r="U514" i="14" s="1"/>
  <c r="J514" i="14"/>
  <c r="I514" i="14"/>
  <c r="Y513" i="14"/>
  <c r="Z513" i="14" s="1"/>
  <c r="T513" i="14"/>
  <c r="U513" i="14" s="1"/>
  <c r="K513" i="14"/>
  <c r="J513" i="14"/>
  <c r="I513" i="14"/>
  <c r="Y512" i="14"/>
  <c r="Z512" i="14" s="1"/>
  <c r="T512" i="14"/>
  <c r="U512" i="14" s="1"/>
  <c r="K512" i="14"/>
  <c r="J512" i="14"/>
  <c r="I512" i="14"/>
  <c r="Y511" i="14"/>
  <c r="Z511" i="14" s="1"/>
  <c r="T511" i="14"/>
  <c r="U511" i="14" s="1"/>
  <c r="J511" i="14"/>
  <c r="I511" i="14"/>
  <c r="Y510" i="14"/>
  <c r="Z510" i="14" s="1"/>
  <c r="T510" i="14"/>
  <c r="U510" i="14" s="1"/>
  <c r="J510" i="14"/>
  <c r="I510" i="14"/>
  <c r="Y509" i="14"/>
  <c r="Z509" i="14" s="1"/>
  <c r="T509" i="14"/>
  <c r="U509" i="14" s="1"/>
  <c r="J509" i="14"/>
  <c r="I509" i="14"/>
  <c r="Y508" i="14"/>
  <c r="Z508" i="14" s="1"/>
  <c r="T508" i="14"/>
  <c r="U508" i="14" s="1"/>
  <c r="J508" i="14"/>
  <c r="I508" i="14"/>
  <c r="Y507" i="14"/>
  <c r="Z507" i="14" s="1"/>
  <c r="T507" i="14"/>
  <c r="U507" i="14" s="1"/>
  <c r="J507" i="14"/>
  <c r="I507" i="14"/>
  <c r="Y506" i="14"/>
  <c r="Z506" i="14" s="1"/>
  <c r="T506" i="14"/>
  <c r="U506" i="14" s="1"/>
  <c r="J506" i="14"/>
  <c r="I506" i="14"/>
  <c r="Y505" i="14"/>
  <c r="Z505" i="14" s="1"/>
  <c r="T505" i="14"/>
  <c r="U505" i="14" s="1"/>
  <c r="K505" i="14"/>
  <c r="J505" i="14"/>
  <c r="I505" i="14"/>
  <c r="Y504" i="14"/>
  <c r="Z504" i="14" s="1"/>
  <c r="T504" i="14"/>
  <c r="U504" i="14" s="1"/>
  <c r="J504" i="14"/>
  <c r="I504" i="14"/>
  <c r="Y503" i="14"/>
  <c r="Z503" i="14" s="1"/>
  <c r="T503" i="14"/>
  <c r="U503" i="14" s="1"/>
  <c r="K503" i="14"/>
  <c r="J503" i="14"/>
  <c r="I503" i="14"/>
  <c r="Y502" i="14"/>
  <c r="Z502" i="14" s="1"/>
  <c r="T502" i="14"/>
  <c r="U502" i="14" s="1"/>
  <c r="J502" i="14"/>
  <c r="I502" i="14"/>
  <c r="Y501" i="14"/>
  <c r="Z501" i="14" s="1"/>
  <c r="T501" i="14"/>
  <c r="U501" i="14" s="1"/>
  <c r="K501" i="14"/>
  <c r="J501" i="14"/>
  <c r="I501" i="14"/>
  <c r="Y500" i="14"/>
  <c r="Z500" i="14" s="1"/>
  <c r="T500" i="14"/>
  <c r="U500" i="14" s="1"/>
  <c r="J500" i="14"/>
  <c r="I500" i="14"/>
  <c r="Y499" i="14"/>
  <c r="Z499" i="14" s="1"/>
  <c r="T499" i="14"/>
  <c r="U499" i="14" s="1"/>
  <c r="J499" i="14"/>
  <c r="I499" i="14"/>
  <c r="Y498" i="14"/>
  <c r="Z498" i="14" s="1"/>
  <c r="T498" i="14"/>
  <c r="U498" i="14" s="1"/>
  <c r="J498" i="14"/>
  <c r="I498" i="14"/>
  <c r="Y497" i="14"/>
  <c r="Z497" i="14" s="1"/>
  <c r="T497" i="14"/>
  <c r="U497" i="14" s="1"/>
  <c r="J497" i="14"/>
  <c r="I497" i="14"/>
  <c r="Y496" i="14"/>
  <c r="Z496" i="14" s="1"/>
  <c r="T496" i="14"/>
  <c r="U496" i="14" s="1"/>
  <c r="J496" i="14"/>
  <c r="I496" i="14"/>
  <c r="Y495" i="14"/>
  <c r="Z495" i="14" s="1"/>
  <c r="T495" i="14"/>
  <c r="U495" i="14" s="1"/>
  <c r="K495" i="14"/>
  <c r="J495" i="14"/>
  <c r="I495" i="14"/>
  <c r="Y494" i="14"/>
  <c r="Z494" i="14" s="1"/>
  <c r="T494" i="14"/>
  <c r="U494" i="14" s="1"/>
  <c r="K494" i="14"/>
  <c r="J494" i="14"/>
  <c r="I494" i="14"/>
  <c r="Y493" i="14"/>
  <c r="Z493" i="14" s="1"/>
  <c r="T493" i="14"/>
  <c r="U493" i="14" s="1"/>
  <c r="J493" i="14"/>
  <c r="I493" i="14"/>
  <c r="Y492" i="14"/>
  <c r="Z492" i="14" s="1"/>
  <c r="T492" i="14"/>
  <c r="U492" i="14" s="1"/>
  <c r="K492" i="14"/>
  <c r="J492" i="14"/>
  <c r="I492" i="14"/>
  <c r="Y491" i="14"/>
  <c r="Z491" i="14" s="1"/>
  <c r="T491" i="14"/>
  <c r="U491" i="14" s="1"/>
  <c r="J491" i="14"/>
  <c r="I491" i="14"/>
  <c r="Y490" i="14"/>
  <c r="Z490" i="14" s="1"/>
  <c r="T490" i="14"/>
  <c r="U490" i="14" s="1"/>
  <c r="K490" i="14"/>
  <c r="J490" i="14"/>
  <c r="I490" i="14"/>
  <c r="Y489" i="14"/>
  <c r="Z489" i="14" s="1"/>
  <c r="T489" i="14"/>
  <c r="U489" i="14" s="1"/>
  <c r="J489" i="14"/>
  <c r="I489" i="14"/>
  <c r="Y488" i="14"/>
  <c r="Z488" i="14" s="1"/>
  <c r="T488" i="14"/>
  <c r="U488" i="14" s="1"/>
  <c r="J488" i="14"/>
  <c r="I488" i="14"/>
  <c r="Y487" i="14"/>
  <c r="Z487" i="14" s="1"/>
  <c r="T487" i="14"/>
  <c r="U487" i="14" s="1"/>
  <c r="K487" i="14"/>
  <c r="J487" i="14"/>
  <c r="I487" i="14"/>
  <c r="Y486" i="14"/>
  <c r="Z486" i="14" s="1"/>
  <c r="T486" i="14"/>
  <c r="U486" i="14" s="1"/>
  <c r="J486" i="14"/>
  <c r="I486" i="14"/>
  <c r="Y485" i="14"/>
  <c r="Z485" i="14" s="1"/>
  <c r="T485" i="14"/>
  <c r="U485" i="14" s="1"/>
  <c r="J485" i="14"/>
  <c r="I485" i="14"/>
  <c r="Y484" i="14"/>
  <c r="Z484" i="14" s="1"/>
  <c r="T484" i="14"/>
  <c r="U484" i="14" s="1"/>
  <c r="J484" i="14"/>
  <c r="I484" i="14"/>
  <c r="Y483" i="14"/>
  <c r="Z483" i="14" s="1"/>
  <c r="T483" i="14"/>
  <c r="U483" i="14" s="1"/>
  <c r="J483" i="14"/>
  <c r="I483" i="14"/>
  <c r="Y482" i="14"/>
  <c r="Z482" i="14" s="1"/>
  <c r="T482" i="14"/>
  <c r="U482" i="14" s="1"/>
  <c r="J482" i="14"/>
  <c r="I482" i="14"/>
  <c r="Y481" i="14"/>
  <c r="Z481" i="14" s="1"/>
  <c r="T481" i="14"/>
  <c r="U481" i="14" s="1"/>
  <c r="K481" i="14"/>
  <c r="J481" i="14"/>
  <c r="I481" i="14"/>
  <c r="Y480" i="14"/>
  <c r="Z480" i="14" s="1"/>
  <c r="T480" i="14"/>
  <c r="U480" i="14" s="1"/>
  <c r="K480" i="14"/>
  <c r="J480" i="14"/>
  <c r="I480" i="14"/>
  <c r="Y479" i="14"/>
  <c r="Z479" i="14" s="1"/>
  <c r="T479" i="14"/>
  <c r="U479" i="14" s="1"/>
  <c r="K479" i="14"/>
  <c r="J479" i="14"/>
  <c r="I479" i="14"/>
  <c r="Y478" i="14"/>
  <c r="Z478" i="14" s="1"/>
  <c r="T478" i="14"/>
  <c r="U478" i="14" s="1"/>
  <c r="K478" i="14"/>
  <c r="J478" i="14"/>
  <c r="I478" i="14"/>
  <c r="Y477" i="14"/>
  <c r="Z477" i="14" s="1"/>
  <c r="T477" i="14"/>
  <c r="U477" i="14" s="1"/>
  <c r="K477" i="14"/>
  <c r="J477" i="14"/>
  <c r="I477" i="14"/>
  <c r="Y476" i="14"/>
  <c r="Z476" i="14" s="1"/>
  <c r="T476" i="14"/>
  <c r="U476" i="14" s="1"/>
  <c r="K476" i="14"/>
  <c r="J476" i="14"/>
  <c r="I476" i="14"/>
  <c r="Y475" i="14"/>
  <c r="Z475" i="14" s="1"/>
  <c r="T475" i="14"/>
  <c r="U475" i="14" s="1"/>
  <c r="J475" i="14"/>
  <c r="I475" i="14"/>
  <c r="Y474" i="14"/>
  <c r="Z474" i="14" s="1"/>
  <c r="T474" i="14"/>
  <c r="U474" i="14" s="1"/>
  <c r="J474" i="14"/>
  <c r="I474" i="14"/>
  <c r="Y473" i="14"/>
  <c r="Z473" i="14" s="1"/>
  <c r="T473" i="14"/>
  <c r="U473" i="14" s="1"/>
  <c r="K473" i="14"/>
  <c r="J473" i="14"/>
  <c r="I473" i="14"/>
  <c r="Y472" i="14"/>
  <c r="Z472" i="14" s="1"/>
  <c r="T472" i="14"/>
  <c r="U472" i="14" s="1"/>
  <c r="K472" i="14"/>
  <c r="J472" i="14"/>
  <c r="I472" i="14"/>
  <c r="Y471" i="14"/>
  <c r="Z471" i="14" s="1"/>
  <c r="T471" i="14"/>
  <c r="U471" i="14" s="1"/>
  <c r="J471" i="14"/>
  <c r="I471" i="14"/>
  <c r="Y470" i="14"/>
  <c r="Z470" i="14" s="1"/>
  <c r="T470" i="14"/>
  <c r="U470" i="14" s="1"/>
  <c r="J470" i="14"/>
  <c r="I470" i="14"/>
  <c r="Y469" i="14"/>
  <c r="Z469" i="14" s="1"/>
  <c r="T469" i="14"/>
  <c r="U469" i="14" s="1"/>
  <c r="J469" i="14"/>
  <c r="I469" i="14"/>
  <c r="Y468" i="14"/>
  <c r="Z468" i="14" s="1"/>
  <c r="T468" i="14"/>
  <c r="U468" i="14" s="1"/>
  <c r="K468" i="14"/>
  <c r="J468" i="14"/>
  <c r="I468" i="14"/>
  <c r="Y467" i="14"/>
  <c r="Z467" i="14" s="1"/>
  <c r="T467" i="14"/>
  <c r="U467" i="14" s="1"/>
  <c r="K467" i="14"/>
  <c r="J467" i="14"/>
  <c r="I467" i="14"/>
  <c r="Y466" i="14"/>
  <c r="Z466" i="14" s="1"/>
  <c r="T466" i="14"/>
  <c r="U466" i="14" s="1"/>
  <c r="K466" i="14"/>
  <c r="J466" i="14"/>
  <c r="I466" i="14"/>
  <c r="Y465" i="14"/>
  <c r="Z465" i="14" s="1"/>
  <c r="T465" i="14"/>
  <c r="U465" i="14" s="1"/>
  <c r="K465" i="14"/>
  <c r="J465" i="14"/>
  <c r="I465" i="14"/>
  <c r="Y464" i="14"/>
  <c r="Z464" i="14" s="1"/>
  <c r="T464" i="14"/>
  <c r="U464" i="14" s="1"/>
  <c r="O464" i="14"/>
  <c r="J464" i="14"/>
  <c r="I464" i="14"/>
  <c r="Y463" i="14"/>
  <c r="Z463" i="14" s="1"/>
  <c r="T463" i="14"/>
  <c r="R463" i="14"/>
  <c r="O463" i="14"/>
  <c r="K463" i="14"/>
  <c r="J463" i="14"/>
  <c r="I463" i="14"/>
  <c r="H455" i="14"/>
  <c r="G455" i="14"/>
  <c r="F454" i="14"/>
  <c r="F455" i="14" s="1"/>
  <c r="Y452" i="14"/>
  <c r="Z452" i="14" s="1"/>
  <c r="T452" i="14"/>
  <c r="U452" i="14" s="1"/>
  <c r="J452" i="14"/>
  <c r="Y450" i="14"/>
  <c r="Z450" i="14" s="1"/>
  <c r="T450" i="14"/>
  <c r="U450" i="14" s="1"/>
  <c r="J450" i="14"/>
  <c r="Y449" i="14"/>
  <c r="Z449" i="14" s="1"/>
  <c r="T449" i="14"/>
  <c r="U449" i="14" s="1"/>
  <c r="J449" i="14"/>
  <c r="Y448" i="14"/>
  <c r="Z448" i="14" s="1"/>
  <c r="T448" i="14"/>
  <c r="U448" i="14" s="1"/>
  <c r="J448" i="14"/>
  <c r="Y447" i="14"/>
  <c r="Z447" i="14" s="1"/>
  <c r="T447" i="14"/>
  <c r="U447" i="14" s="1"/>
  <c r="J447" i="14"/>
  <c r="Y446" i="14"/>
  <c r="Z446" i="14" s="1"/>
  <c r="T446" i="14"/>
  <c r="U446" i="14" s="1"/>
  <c r="K446" i="14"/>
  <c r="J446" i="14"/>
  <c r="Y445" i="14"/>
  <c r="Z445" i="14" s="1"/>
  <c r="T445" i="14"/>
  <c r="U445" i="14" s="1"/>
  <c r="K445" i="14"/>
  <c r="J445" i="14"/>
  <c r="Y443" i="14"/>
  <c r="Z443" i="14" s="1"/>
  <c r="T443" i="14"/>
  <c r="U443" i="14" s="1"/>
  <c r="Y442" i="14"/>
  <c r="Z442" i="14" s="1"/>
  <c r="T442" i="14"/>
  <c r="U442" i="14" s="1"/>
  <c r="K442" i="14"/>
  <c r="Y441" i="14"/>
  <c r="Z441" i="14" s="1"/>
  <c r="T441" i="14"/>
  <c r="U441" i="14" s="1"/>
  <c r="J441" i="14"/>
  <c r="Y440" i="14"/>
  <c r="Z440" i="14" s="1"/>
  <c r="T440" i="14"/>
  <c r="U440" i="14" s="1"/>
  <c r="K440" i="14"/>
  <c r="J440" i="14"/>
  <c r="Y439" i="14"/>
  <c r="Z439" i="14" s="1"/>
  <c r="T439" i="14"/>
  <c r="U439" i="14" s="1"/>
  <c r="K439" i="14"/>
  <c r="J439" i="14"/>
  <c r="Y438" i="14"/>
  <c r="Z438" i="14" s="1"/>
  <c r="T438" i="14"/>
  <c r="U438" i="14" s="1"/>
  <c r="J438" i="14"/>
  <c r="Y437" i="14"/>
  <c r="Z437" i="14" s="1"/>
  <c r="T437" i="14"/>
  <c r="R437" i="14"/>
  <c r="O437" i="14"/>
  <c r="K437" i="14"/>
  <c r="J437" i="14"/>
  <c r="I437" i="14"/>
  <c r="V429" i="14"/>
  <c r="H429" i="14"/>
  <c r="G429" i="14"/>
  <c r="F428" i="14"/>
  <c r="F429" i="14" s="1"/>
  <c r="Y426" i="14"/>
  <c r="Z426" i="14" s="1"/>
  <c r="T426" i="14"/>
  <c r="U426" i="14" s="1"/>
  <c r="O426" i="14"/>
  <c r="J426" i="14"/>
  <c r="I426" i="14"/>
  <c r="Y425" i="14"/>
  <c r="Z425" i="14" s="1"/>
  <c r="T425" i="14"/>
  <c r="U425" i="14" s="1"/>
  <c r="O425" i="14"/>
  <c r="J425" i="14"/>
  <c r="I425" i="14"/>
  <c r="Y424" i="14"/>
  <c r="Z424" i="14" s="1"/>
  <c r="T424" i="14"/>
  <c r="U424" i="14" s="1"/>
  <c r="O424" i="14"/>
  <c r="J424" i="14"/>
  <c r="I424" i="14"/>
  <c r="Y423" i="14"/>
  <c r="Z423" i="14" s="1"/>
  <c r="T423" i="14"/>
  <c r="U423" i="14" s="1"/>
  <c r="O423" i="14"/>
  <c r="J423" i="14"/>
  <c r="I423" i="14"/>
  <c r="Y422" i="14"/>
  <c r="Z422" i="14" s="1"/>
  <c r="T422" i="14"/>
  <c r="U422" i="14" s="1"/>
  <c r="O422" i="14"/>
  <c r="J422" i="14"/>
  <c r="I422" i="14"/>
  <c r="Y421" i="14"/>
  <c r="Z421" i="14" s="1"/>
  <c r="T421" i="14"/>
  <c r="U421" i="14" s="1"/>
  <c r="O421" i="14"/>
  <c r="K421" i="14"/>
  <c r="J421" i="14"/>
  <c r="I421" i="14"/>
  <c r="Y420" i="14"/>
  <c r="Z420" i="14" s="1"/>
  <c r="T420" i="14"/>
  <c r="R420" i="14"/>
  <c r="O420" i="14"/>
  <c r="J420" i="14"/>
  <c r="I420" i="14"/>
  <c r="Y409" i="14"/>
  <c r="Z409" i="14" s="1"/>
  <c r="T409" i="14"/>
  <c r="U409" i="14" s="1"/>
  <c r="J409" i="14"/>
  <c r="I409" i="14"/>
  <c r="Y408" i="14"/>
  <c r="Z408" i="14" s="1"/>
  <c r="T408" i="14"/>
  <c r="U408" i="14" s="1"/>
  <c r="J408" i="14"/>
  <c r="I408" i="14"/>
  <c r="Y407" i="14"/>
  <c r="Z407" i="14" s="1"/>
  <c r="T407" i="14"/>
  <c r="U407" i="14" s="1"/>
  <c r="J407" i="14"/>
  <c r="I407" i="14"/>
  <c r="Y406" i="14"/>
  <c r="Z406" i="14" s="1"/>
  <c r="T406" i="14"/>
  <c r="U406" i="14" s="1"/>
  <c r="J406" i="14"/>
  <c r="I406" i="14"/>
  <c r="Y405" i="14"/>
  <c r="Z405" i="14" s="1"/>
  <c r="T405" i="14"/>
  <c r="U405" i="14" s="1"/>
  <c r="J405" i="14"/>
  <c r="I405" i="14"/>
  <c r="Y404" i="14"/>
  <c r="Z404" i="14" s="1"/>
  <c r="T404" i="14"/>
  <c r="U404" i="14" s="1"/>
  <c r="J404" i="14"/>
  <c r="I404" i="14"/>
  <c r="Y403" i="14"/>
  <c r="Z403" i="14" s="1"/>
  <c r="T403" i="14"/>
  <c r="U403" i="14" s="1"/>
  <c r="J403" i="14"/>
  <c r="I403" i="14"/>
  <c r="Y402" i="14"/>
  <c r="Z402" i="14" s="1"/>
  <c r="T402" i="14"/>
  <c r="U402" i="14" s="1"/>
  <c r="J402" i="14"/>
  <c r="I402" i="14"/>
  <c r="Y401" i="14"/>
  <c r="Z401" i="14" s="1"/>
  <c r="T401" i="14"/>
  <c r="U401" i="14" s="1"/>
  <c r="J401" i="14"/>
  <c r="I401" i="14"/>
  <c r="Y400" i="14"/>
  <c r="Z400" i="14" s="1"/>
  <c r="T400" i="14"/>
  <c r="U400" i="14" s="1"/>
  <c r="J400" i="14"/>
  <c r="I400" i="14"/>
  <c r="Y399" i="14"/>
  <c r="Z399" i="14" s="1"/>
  <c r="T399" i="14"/>
  <c r="U399" i="14" s="1"/>
  <c r="J399" i="14"/>
  <c r="Y398" i="14"/>
  <c r="Z398" i="14" s="1"/>
  <c r="T398" i="14"/>
  <c r="U398" i="14" s="1"/>
  <c r="J398" i="14"/>
  <c r="Y396" i="14"/>
  <c r="Z396" i="14" s="1"/>
  <c r="T396" i="14"/>
  <c r="U396" i="14" s="1"/>
  <c r="J396" i="14"/>
  <c r="I396" i="14"/>
  <c r="Y395" i="14"/>
  <c r="Z395" i="14" s="1"/>
  <c r="T395" i="14"/>
  <c r="U395" i="14" s="1"/>
  <c r="J395" i="14"/>
  <c r="I395" i="14"/>
  <c r="Y394" i="14"/>
  <c r="Z394" i="14" s="1"/>
  <c r="T394" i="14"/>
  <c r="U394" i="14" s="1"/>
  <c r="J394" i="14"/>
  <c r="I394" i="14"/>
  <c r="Y393" i="14"/>
  <c r="Z393" i="14" s="1"/>
  <c r="T393" i="14"/>
  <c r="U393" i="14" s="1"/>
  <c r="J393" i="14"/>
  <c r="I393" i="14"/>
  <c r="Y392" i="14"/>
  <c r="Z392" i="14" s="1"/>
  <c r="T392" i="14"/>
  <c r="U392" i="14" s="1"/>
  <c r="J392" i="14"/>
  <c r="I392" i="14"/>
  <c r="Y391" i="14"/>
  <c r="Z391" i="14" s="1"/>
  <c r="T391" i="14"/>
  <c r="U391" i="14" s="1"/>
  <c r="J391" i="14"/>
  <c r="I391" i="14"/>
  <c r="Y390" i="14"/>
  <c r="Z390" i="14" s="1"/>
  <c r="T390" i="14"/>
  <c r="U390" i="14" s="1"/>
  <c r="J390" i="14"/>
  <c r="I390" i="14"/>
  <c r="Y389" i="14"/>
  <c r="Z389" i="14" s="1"/>
  <c r="T389" i="14"/>
  <c r="U389" i="14" s="1"/>
  <c r="J389" i="14"/>
  <c r="I389" i="14"/>
  <c r="Y388" i="14"/>
  <c r="Z388" i="14" s="1"/>
  <c r="T388" i="14"/>
  <c r="U388" i="14" s="1"/>
  <c r="J388" i="14"/>
  <c r="I388" i="14"/>
  <c r="Y387" i="14"/>
  <c r="Z387" i="14" s="1"/>
  <c r="T387" i="14"/>
  <c r="U387" i="14" s="1"/>
  <c r="K387" i="14"/>
  <c r="J387" i="14"/>
  <c r="I387" i="14"/>
  <c r="Y386" i="14"/>
  <c r="Z386" i="14" s="1"/>
  <c r="T386" i="14"/>
  <c r="U386" i="14" s="1"/>
  <c r="J386" i="14"/>
  <c r="I386" i="14"/>
  <c r="Y385" i="14"/>
  <c r="Z385" i="14" s="1"/>
  <c r="T385" i="14"/>
  <c r="U385" i="14" s="1"/>
  <c r="J385" i="14"/>
  <c r="I385" i="14"/>
  <c r="Y384" i="14"/>
  <c r="Z384" i="14" s="1"/>
  <c r="T384" i="14"/>
  <c r="U384" i="14" s="1"/>
  <c r="J384" i="14"/>
  <c r="I384" i="14"/>
  <c r="Y382" i="14"/>
  <c r="Z382" i="14" s="1"/>
  <c r="T382" i="14"/>
  <c r="U382" i="14" s="1"/>
  <c r="O382" i="14"/>
  <c r="J382" i="14"/>
  <c r="I382" i="14"/>
  <c r="Y381" i="14"/>
  <c r="Z381" i="14" s="1"/>
  <c r="T381" i="14"/>
  <c r="U381" i="14" s="1"/>
  <c r="O381" i="14"/>
  <c r="J381" i="14"/>
  <c r="I381" i="14"/>
  <c r="Y380" i="14"/>
  <c r="Z380" i="14" s="1"/>
  <c r="T380" i="14"/>
  <c r="U380" i="14" s="1"/>
  <c r="O380" i="14"/>
  <c r="J380" i="14"/>
  <c r="I380" i="14"/>
  <c r="Y379" i="14"/>
  <c r="Z379" i="14" s="1"/>
  <c r="T379" i="14"/>
  <c r="U379" i="14" s="1"/>
  <c r="O379" i="14"/>
  <c r="J379" i="14"/>
  <c r="I379" i="14"/>
  <c r="Y378" i="14"/>
  <c r="Z378" i="14" s="1"/>
  <c r="T378" i="14"/>
  <c r="U378" i="14" s="1"/>
  <c r="O378" i="14"/>
  <c r="J378" i="14"/>
  <c r="I378" i="14"/>
  <c r="Y377" i="14"/>
  <c r="Z377" i="14" s="1"/>
  <c r="T377" i="14"/>
  <c r="U377" i="14" s="1"/>
  <c r="O377" i="14"/>
  <c r="J377" i="14"/>
  <c r="I377" i="14"/>
  <c r="Y376" i="14"/>
  <c r="Z376" i="14" s="1"/>
  <c r="T376" i="14"/>
  <c r="U376" i="14" s="1"/>
  <c r="O376" i="14"/>
  <c r="J376" i="14"/>
  <c r="I376" i="14"/>
  <c r="Y375" i="14"/>
  <c r="Z375" i="14" s="1"/>
  <c r="T375" i="14"/>
  <c r="U375" i="14" s="1"/>
  <c r="O375" i="14"/>
  <c r="I375" i="14"/>
  <c r="Y374" i="14"/>
  <c r="Z374" i="14" s="1"/>
  <c r="T374" i="14"/>
  <c r="U374" i="14" s="1"/>
  <c r="O374" i="14"/>
  <c r="I374" i="14"/>
  <c r="Y373" i="14"/>
  <c r="Z373" i="14" s="1"/>
  <c r="T373" i="14"/>
  <c r="U373" i="14" s="1"/>
  <c r="O373" i="14"/>
  <c r="I373" i="14"/>
  <c r="Y372" i="14"/>
  <c r="Z372" i="14" s="1"/>
  <c r="T372" i="14"/>
  <c r="U372" i="14" s="1"/>
  <c r="O372" i="14"/>
  <c r="I372" i="14"/>
  <c r="Y371" i="14"/>
  <c r="Z371" i="14" s="1"/>
  <c r="T371" i="14"/>
  <c r="U371" i="14" s="1"/>
  <c r="O371" i="14"/>
  <c r="Y370" i="14"/>
  <c r="Z370" i="14" s="1"/>
  <c r="T370" i="14"/>
  <c r="U370" i="14" s="1"/>
  <c r="Y369" i="14"/>
  <c r="Z369" i="14" s="1"/>
  <c r="T369" i="14"/>
  <c r="U369" i="14" s="1"/>
  <c r="I369" i="14"/>
  <c r="Y368" i="14"/>
  <c r="Z368" i="14" s="1"/>
  <c r="T368" i="14"/>
  <c r="U368" i="14" s="1"/>
  <c r="I368" i="14"/>
  <c r="Y367" i="14"/>
  <c r="Z367" i="14" s="1"/>
  <c r="T367" i="14"/>
  <c r="U367" i="14" s="1"/>
  <c r="J367" i="14"/>
  <c r="I367" i="14"/>
  <c r="Y366" i="14"/>
  <c r="Z366" i="14" s="1"/>
  <c r="T366" i="14"/>
  <c r="U366" i="14" s="1"/>
  <c r="J366" i="14"/>
  <c r="I366" i="14"/>
  <c r="Y364" i="14"/>
  <c r="Z364" i="14" s="1"/>
  <c r="T364" i="14"/>
  <c r="U364" i="14" s="1"/>
  <c r="J364" i="14"/>
  <c r="I364" i="14"/>
  <c r="Y363" i="14"/>
  <c r="Z363" i="14" s="1"/>
  <c r="T363" i="14"/>
  <c r="U363" i="14" s="1"/>
  <c r="O363" i="14"/>
  <c r="J363" i="14"/>
  <c r="I363" i="14"/>
  <c r="Y361" i="14"/>
  <c r="Z361" i="14" s="1"/>
  <c r="T361" i="14"/>
  <c r="U361" i="14" s="1"/>
  <c r="O361" i="14"/>
  <c r="J361" i="14"/>
  <c r="I361" i="14"/>
  <c r="Y360" i="14"/>
  <c r="Z360" i="14" s="1"/>
  <c r="T360" i="14"/>
  <c r="U360" i="14" s="1"/>
  <c r="O360" i="14"/>
  <c r="J360" i="14"/>
  <c r="I360" i="14"/>
  <c r="Y359" i="14"/>
  <c r="Z359" i="14" s="1"/>
  <c r="T359" i="14"/>
  <c r="U359" i="14" s="1"/>
  <c r="O359" i="14"/>
  <c r="J359" i="14"/>
  <c r="I359" i="14"/>
  <c r="Y358" i="14"/>
  <c r="Z358" i="14" s="1"/>
  <c r="T358" i="14"/>
  <c r="U358" i="14" s="1"/>
  <c r="O358" i="14"/>
  <c r="J358" i="14"/>
  <c r="I358" i="14"/>
  <c r="Y357" i="14"/>
  <c r="Z357" i="14" s="1"/>
  <c r="T357" i="14"/>
  <c r="U357" i="14" s="1"/>
  <c r="O357" i="14"/>
  <c r="J357" i="14"/>
  <c r="I357" i="14"/>
  <c r="Y356" i="14"/>
  <c r="Z356" i="14" s="1"/>
  <c r="T356" i="14"/>
  <c r="U356" i="14" s="1"/>
  <c r="O356" i="14"/>
  <c r="J356" i="14"/>
  <c r="I356" i="14"/>
  <c r="Y355" i="14"/>
  <c r="Z355" i="14" s="1"/>
  <c r="T355" i="14"/>
  <c r="U355" i="14" s="1"/>
  <c r="O355" i="14"/>
  <c r="K355" i="14"/>
  <c r="I355" i="14"/>
  <c r="Y354" i="14"/>
  <c r="Z354" i="14" s="1"/>
  <c r="T354" i="14"/>
  <c r="U354" i="14" s="1"/>
  <c r="O354" i="14"/>
  <c r="Y353" i="14"/>
  <c r="Z353" i="14" s="1"/>
  <c r="T353" i="14"/>
  <c r="U353" i="14" s="1"/>
  <c r="O353" i="14"/>
  <c r="J353" i="14"/>
  <c r="I353" i="14"/>
  <c r="Y352" i="14"/>
  <c r="Z352" i="14" s="1"/>
  <c r="T352" i="14"/>
  <c r="U352" i="14" s="1"/>
  <c r="O352" i="14"/>
  <c r="J352" i="14"/>
  <c r="I352" i="14"/>
  <c r="Y351" i="14"/>
  <c r="Z351" i="14" s="1"/>
  <c r="T351" i="14"/>
  <c r="U351" i="14" s="1"/>
  <c r="O351" i="14"/>
  <c r="J351" i="14"/>
  <c r="I351" i="14"/>
  <c r="Y350" i="14"/>
  <c r="Z350" i="14" s="1"/>
  <c r="T350" i="14"/>
  <c r="U350" i="14" s="1"/>
  <c r="O350" i="14"/>
  <c r="J350" i="14"/>
  <c r="I350" i="14"/>
  <c r="Y349" i="14"/>
  <c r="Z349" i="14" s="1"/>
  <c r="T349" i="14"/>
  <c r="U349" i="14" s="1"/>
  <c r="O349" i="14"/>
  <c r="J349" i="14"/>
  <c r="I349" i="14"/>
  <c r="Y348" i="14"/>
  <c r="Z348" i="14" s="1"/>
  <c r="T348" i="14"/>
  <c r="U348" i="14" s="1"/>
  <c r="O348" i="14"/>
  <c r="J348" i="14"/>
  <c r="I348" i="14"/>
  <c r="Y347" i="14"/>
  <c r="Z347" i="14" s="1"/>
  <c r="T347" i="14"/>
  <c r="U347" i="14" s="1"/>
  <c r="O347" i="14"/>
  <c r="J347" i="14"/>
  <c r="I347" i="14"/>
  <c r="Y346" i="14"/>
  <c r="Z346" i="14" s="1"/>
  <c r="T346" i="14"/>
  <c r="U346" i="14" s="1"/>
  <c r="O346" i="14"/>
  <c r="J346" i="14"/>
  <c r="I346" i="14"/>
  <c r="Y345" i="14"/>
  <c r="Z345" i="14" s="1"/>
  <c r="T345" i="14"/>
  <c r="U345" i="14" s="1"/>
  <c r="O345" i="14"/>
  <c r="J345" i="14"/>
  <c r="I345" i="14"/>
  <c r="Y344" i="14"/>
  <c r="Z344" i="14" s="1"/>
  <c r="T344" i="14"/>
  <c r="U344" i="14" s="1"/>
  <c r="O344" i="14"/>
  <c r="J344" i="14"/>
  <c r="I344" i="14"/>
  <c r="Y343" i="14"/>
  <c r="Z343" i="14" s="1"/>
  <c r="T343" i="14"/>
  <c r="U343" i="14" s="1"/>
  <c r="O343" i="14"/>
  <c r="J343" i="14"/>
  <c r="I343" i="14"/>
  <c r="Y342" i="14"/>
  <c r="Z342" i="14" s="1"/>
  <c r="T342" i="14"/>
  <c r="U342" i="14" s="1"/>
  <c r="O342" i="14"/>
  <c r="J342" i="14"/>
  <c r="I342" i="14"/>
  <c r="Y340" i="14"/>
  <c r="Z340" i="14" s="1"/>
  <c r="T340" i="14"/>
  <c r="U340" i="14" s="1"/>
  <c r="O340" i="14"/>
  <c r="J340" i="14"/>
  <c r="I340" i="14"/>
  <c r="Y339" i="14"/>
  <c r="Z339" i="14" s="1"/>
  <c r="T339" i="14"/>
  <c r="U339" i="14" s="1"/>
  <c r="O339" i="14"/>
  <c r="J339" i="14"/>
  <c r="I339" i="14"/>
  <c r="Y338" i="14"/>
  <c r="Z338" i="14" s="1"/>
  <c r="T338" i="14"/>
  <c r="U338" i="14" s="1"/>
  <c r="O338" i="14"/>
  <c r="J338" i="14"/>
  <c r="I338" i="14"/>
  <c r="Y337" i="14"/>
  <c r="Z337" i="14" s="1"/>
  <c r="T337" i="14"/>
  <c r="U337" i="14" s="1"/>
  <c r="J337" i="14"/>
  <c r="I337" i="14"/>
  <c r="Y336" i="14"/>
  <c r="Z336" i="14" s="1"/>
  <c r="T336" i="14"/>
  <c r="U336" i="14" s="1"/>
  <c r="J336" i="14"/>
  <c r="I336" i="14"/>
  <c r="Y335" i="14"/>
  <c r="Z335" i="14" s="1"/>
  <c r="T335" i="14"/>
  <c r="U335" i="14" s="1"/>
  <c r="J335" i="14"/>
  <c r="I335" i="14"/>
  <c r="Y334" i="14"/>
  <c r="Z334" i="14" s="1"/>
  <c r="T334" i="14"/>
  <c r="U334" i="14" s="1"/>
  <c r="J334" i="14"/>
  <c r="I334" i="14"/>
  <c r="Y333" i="14"/>
  <c r="Z333" i="14" s="1"/>
  <c r="T333" i="14"/>
  <c r="U333" i="14" s="1"/>
  <c r="J333" i="14"/>
  <c r="I333" i="14"/>
  <c r="Y332" i="14"/>
  <c r="Z332" i="14" s="1"/>
  <c r="T332" i="14"/>
  <c r="U332" i="14" s="1"/>
  <c r="K332" i="14"/>
  <c r="J332" i="14"/>
  <c r="I332" i="14"/>
  <c r="Y331" i="14"/>
  <c r="Z331" i="14" s="1"/>
  <c r="T331" i="14"/>
  <c r="U331" i="14" s="1"/>
  <c r="J331" i="14"/>
  <c r="I331" i="14"/>
  <c r="Y330" i="14"/>
  <c r="Z330" i="14" s="1"/>
  <c r="T330" i="14"/>
  <c r="U330" i="14" s="1"/>
  <c r="J330" i="14"/>
  <c r="I330" i="14"/>
  <c r="Y329" i="14"/>
  <c r="Z329" i="14" s="1"/>
  <c r="T329" i="14"/>
  <c r="U329" i="14" s="1"/>
  <c r="J329" i="14"/>
  <c r="I329" i="14"/>
  <c r="Y328" i="14"/>
  <c r="Z328" i="14" s="1"/>
  <c r="T328" i="14"/>
  <c r="U328" i="14" s="1"/>
  <c r="J328" i="14"/>
  <c r="I328" i="14"/>
  <c r="Y327" i="14"/>
  <c r="Z327" i="14" s="1"/>
  <c r="T327" i="14"/>
  <c r="U327" i="14" s="1"/>
  <c r="J327" i="14"/>
  <c r="I327" i="14"/>
  <c r="Y326" i="14"/>
  <c r="Z326" i="14" s="1"/>
  <c r="T326" i="14"/>
  <c r="U326" i="14" s="1"/>
  <c r="J326" i="14"/>
  <c r="I326" i="14"/>
  <c r="Y325" i="14"/>
  <c r="Z325" i="14" s="1"/>
  <c r="T325" i="14"/>
  <c r="U325" i="14" s="1"/>
  <c r="J325" i="14"/>
  <c r="I325" i="14"/>
  <c r="Y324" i="14"/>
  <c r="Z324" i="14" s="1"/>
  <c r="T324" i="14"/>
  <c r="U324" i="14" s="1"/>
  <c r="J324" i="14"/>
  <c r="I324" i="14"/>
  <c r="Y323" i="14"/>
  <c r="Z323" i="14" s="1"/>
  <c r="T323" i="14"/>
  <c r="U323" i="14" s="1"/>
  <c r="J323" i="14"/>
  <c r="I323" i="14"/>
  <c r="Y322" i="14"/>
  <c r="Z322" i="14" s="1"/>
  <c r="T322" i="14"/>
  <c r="U322" i="14" s="1"/>
  <c r="J322" i="14"/>
  <c r="I322" i="14"/>
  <c r="Y321" i="14"/>
  <c r="Z321" i="14" s="1"/>
  <c r="T321" i="14"/>
  <c r="U321" i="14" s="1"/>
  <c r="O321" i="14"/>
  <c r="J321" i="14"/>
  <c r="I321" i="14"/>
  <c r="Y320" i="14"/>
  <c r="Z320" i="14" s="1"/>
  <c r="T320" i="14"/>
  <c r="U320" i="14" s="1"/>
  <c r="O320" i="14"/>
  <c r="J320" i="14"/>
  <c r="I320" i="14"/>
  <c r="Y319" i="14"/>
  <c r="Z319" i="14" s="1"/>
  <c r="T319" i="14"/>
  <c r="U319" i="14" s="1"/>
  <c r="O319" i="14"/>
  <c r="J319" i="14"/>
  <c r="I319" i="14"/>
  <c r="Y318" i="14"/>
  <c r="Z318" i="14" s="1"/>
  <c r="T318" i="14"/>
  <c r="U318" i="14" s="1"/>
  <c r="O318" i="14"/>
  <c r="J318" i="14"/>
  <c r="I318" i="14"/>
  <c r="Y317" i="14"/>
  <c r="Z317" i="14" s="1"/>
  <c r="T317" i="14"/>
  <c r="U317" i="14" s="1"/>
  <c r="O317" i="14"/>
  <c r="J317" i="14"/>
  <c r="I317" i="14"/>
  <c r="Y316" i="14"/>
  <c r="Z316" i="14" s="1"/>
  <c r="T316" i="14"/>
  <c r="U316" i="14" s="1"/>
  <c r="O316" i="14"/>
  <c r="J316" i="14"/>
  <c r="I316" i="14"/>
  <c r="Y315" i="14"/>
  <c r="Z315" i="14" s="1"/>
  <c r="T315" i="14"/>
  <c r="U315" i="14" s="1"/>
  <c r="O315" i="14"/>
  <c r="J315" i="14"/>
  <c r="I315" i="14"/>
  <c r="Y314" i="14"/>
  <c r="Z314" i="14" s="1"/>
  <c r="T314" i="14"/>
  <c r="U314" i="14" s="1"/>
  <c r="O314" i="14"/>
  <c r="J314" i="14"/>
  <c r="I314" i="14"/>
  <c r="Y313" i="14"/>
  <c r="Z313" i="14" s="1"/>
  <c r="T313" i="14"/>
  <c r="U313" i="14" s="1"/>
  <c r="O313" i="14"/>
  <c r="J313" i="14"/>
  <c r="I313" i="14"/>
  <c r="Y312" i="14"/>
  <c r="Z312" i="14" s="1"/>
  <c r="T312" i="14"/>
  <c r="U312" i="14" s="1"/>
  <c r="J312" i="14"/>
  <c r="I312" i="14"/>
  <c r="Y311" i="14"/>
  <c r="Z311" i="14" s="1"/>
  <c r="T311" i="14"/>
  <c r="U311" i="14" s="1"/>
  <c r="J311" i="14"/>
  <c r="I311" i="14"/>
  <c r="T310" i="14"/>
  <c r="U310" i="14" s="1"/>
  <c r="K310" i="14"/>
  <c r="J310" i="14"/>
  <c r="I310" i="14"/>
  <c r="T309" i="14"/>
  <c r="U309" i="14" s="1"/>
  <c r="J309" i="14"/>
  <c r="I309" i="14"/>
  <c r="T308" i="14"/>
  <c r="U308" i="14" s="1"/>
  <c r="J308" i="14"/>
  <c r="I308" i="14"/>
  <c r="T307" i="14"/>
  <c r="U307" i="14" s="1"/>
  <c r="J307" i="14"/>
  <c r="I307" i="14"/>
  <c r="Z306" i="14"/>
  <c r="T306" i="14"/>
  <c r="U306" i="14" s="1"/>
  <c r="J306" i="14"/>
  <c r="I306" i="14"/>
  <c r="T305" i="14"/>
  <c r="U305" i="14" s="1"/>
  <c r="J305" i="14"/>
  <c r="I305" i="14"/>
  <c r="T304" i="14"/>
  <c r="U304" i="14" s="1"/>
  <c r="O304" i="14"/>
  <c r="J304" i="14"/>
  <c r="I304" i="14"/>
  <c r="T303" i="14"/>
  <c r="U303" i="14" s="1"/>
  <c r="O303" i="14"/>
  <c r="J303" i="14"/>
  <c r="I303" i="14"/>
  <c r="T302" i="14"/>
  <c r="U302" i="14" s="1"/>
  <c r="O302" i="14"/>
  <c r="J302" i="14"/>
  <c r="I302" i="14"/>
  <c r="T301" i="14"/>
  <c r="U301" i="14" s="1"/>
  <c r="O301" i="14"/>
  <c r="J301" i="14"/>
  <c r="I301" i="14"/>
  <c r="T300" i="14"/>
  <c r="U300" i="14" s="1"/>
  <c r="O300" i="14"/>
  <c r="J300" i="14"/>
  <c r="I300" i="14"/>
  <c r="T299" i="14"/>
  <c r="U299" i="14" s="1"/>
  <c r="O299" i="14"/>
  <c r="J299" i="14"/>
  <c r="I299" i="14"/>
  <c r="T297" i="14"/>
  <c r="U297" i="14" s="1"/>
  <c r="O297" i="14"/>
  <c r="J297" i="14"/>
  <c r="I297" i="14"/>
  <c r="T296" i="14"/>
  <c r="U296" i="14" s="1"/>
  <c r="O296" i="14"/>
  <c r="J296" i="14"/>
  <c r="I296" i="14"/>
  <c r="T295" i="14"/>
  <c r="U295" i="14" s="1"/>
  <c r="O295" i="14"/>
  <c r="J295" i="14"/>
  <c r="I295" i="14"/>
  <c r="Z294" i="14"/>
  <c r="T294" i="14"/>
  <c r="U294" i="14" s="1"/>
  <c r="O294" i="14"/>
  <c r="K294" i="14"/>
  <c r="J294" i="14"/>
  <c r="I294" i="14"/>
  <c r="T293" i="14"/>
  <c r="U293" i="14" s="1"/>
  <c r="O293" i="14"/>
  <c r="J293" i="14"/>
  <c r="I293" i="14"/>
  <c r="T292" i="14"/>
  <c r="U292" i="14" s="1"/>
  <c r="O292" i="14"/>
  <c r="J292" i="14"/>
  <c r="I292" i="14"/>
  <c r="T291" i="14"/>
  <c r="U291" i="14" s="1"/>
  <c r="O291" i="14"/>
  <c r="J291" i="14"/>
  <c r="I291" i="14"/>
  <c r="T290" i="14"/>
  <c r="U290" i="14" s="1"/>
  <c r="O290" i="14"/>
  <c r="J290" i="14"/>
  <c r="I290" i="14"/>
  <c r="T289" i="14"/>
  <c r="U289" i="14" s="1"/>
  <c r="O289" i="14"/>
  <c r="J289" i="14"/>
  <c r="I289" i="14"/>
  <c r="T288" i="14"/>
  <c r="U288" i="14" s="1"/>
  <c r="O288" i="14"/>
  <c r="J288" i="14"/>
  <c r="I288" i="14"/>
  <c r="T287" i="14"/>
  <c r="U287" i="14" s="1"/>
  <c r="O287" i="14"/>
  <c r="J287" i="14"/>
  <c r="I287" i="14"/>
  <c r="Y286" i="14"/>
  <c r="Z286" i="14" s="1"/>
  <c r="T286" i="14"/>
  <c r="U286" i="14" s="1"/>
  <c r="O286" i="14"/>
  <c r="J286" i="14"/>
  <c r="I286" i="14"/>
  <c r="Y285" i="14"/>
  <c r="Z285" i="14" s="1"/>
  <c r="T285" i="14"/>
  <c r="U285" i="14" s="1"/>
  <c r="O285" i="14"/>
  <c r="J285" i="14"/>
  <c r="I285" i="14"/>
  <c r="Y284" i="14"/>
  <c r="Z284" i="14" s="1"/>
  <c r="T284" i="14"/>
  <c r="R284" i="14"/>
  <c r="O284" i="14"/>
  <c r="J284" i="14"/>
  <c r="I284" i="14"/>
  <c r="Y270" i="14"/>
  <c r="Z270" i="14" s="1"/>
  <c r="T270" i="14"/>
  <c r="J270" i="14"/>
  <c r="I270" i="14"/>
  <c r="G270" i="14"/>
  <c r="Y269" i="14"/>
  <c r="Z269" i="14" s="1"/>
  <c r="T269" i="14"/>
  <c r="J269" i="14"/>
  <c r="I269" i="14"/>
  <c r="G269" i="14"/>
  <c r="Y267" i="14"/>
  <c r="Z267" i="14" s="1"/>
  <c r="T267" i="14"/>
  <c r="J267" i="14"/>
  <c r="I267" i="14"/>
  <c r="G267" i="14"/>
  <c r="Y264" i="14"/>
  <c r="Z264" i="14" s="1"/>
  <c r="T264" i="14"/>
  <c r="J264" i="14"/>
  <c r="I264" i="14"/>
  <c r="G264" i="14"/>
  <c r="Y262" i="14"/>
  <c r="Z262" i="14" s="1"/>
  <c r="T262" i="14"/>
  <c r="J262" i="14"/>
  <c r="I262" i="14"/>
  <c r="G262" i="14"/>
  <c r="Y261" i="14"/>
  <c r="Z261" i="14" s="1"/>
  <c r="T261" i="14"/>
  <c r="K261" i="14"/>
  <c r="K274" i="14" s="1"/>
  <c r="J261" i="14"/>
  <c r="I261" i="14"/>
  <c r="G261" i="14"/>
  <c r="H251" i="14"/>
  <c r="Y248" i="14"/>
  <c r="Z248" i="14" s="1"/>
  <c r="T248" i="14"/>
  <c r="I248" i="14"/>
  <c r="G248" i="14"/>
  <c r="Y247" i="14"/>
  <c r="Z247" i="14" s="1"/>
  <c r="T247" i="14"/>
  <c r="I247" i="14"/>
  <c r="G247" i="14"/>
  <c r="Y246" i="14"/>
  <c r="Z246" i="14" s="1"/>
  <c r="T246" i="14"/>
  <c r="I246" i="14"/>
  <c r="G246" i="14"/>
  <c r="Y245" i="14"/>
  <c r="Z245" i="14" s="1"/>
  <c r="T245" i="14"/>
  <c r="I245" i="14"/>
  <c r="G245" i="14"/>
  <c r="Y244" i="14"/>
  <c r="Z244" i="14" s="1"/>
  <c r="T244" i="14"/>
  <c r="I244" i="14"/>
  <c r="G244" i="14"/>
  <c r="Y243" i="14"/>
  <c r="Z243" i="14" s="1"/>
  <c r="T243" i="14"/>
  <c r="K243" i="14"/>
  <c r="K250" i="14" s="1"/>
  <c r="J243" i="14"/>
  <c r="J250" i="14" s="1"/>
  <c r="I243" i="14"/>
  <c r="G243" i="14"/>
  <c r="Y242" i="14"/>
  <c r="Z242" i="14" s="1"/>
  <c r="T242" i="14"/>
  <c r="I242" i="14"/>
  <c r="G242" i="14"/>
  <c r="Y241" i="14"/>
  <c r="Z241" i="14" s="1"/>
  <c r="T241" i="14"/>
  <c r="I241" i="14"/>
  <c r="G241" i="14"/>
  <c r="Y240" i="14"/>
  <c r="Z240" i="14" s="1"/>
  <c r="T240" i="14"/>
  <c r="I240" i="14"/>
  <c r="G240" i="14"/>
  <c r="Y239" i="14"/>
  <c r="Z239" i="14" s="1"/>
  <c r="T239" i="14"/>
  <c r="O239" i="14"/>
  <c r="I239" i="14"/>
  <c r="G239" i="14"/>
  <c r="H229" i="14"/>
  <c r="F228" i="14"/>
  <c r="F229" i="14" s="1"/>
  <c r="Y226" i="14"/>
  <c r="Z226" i="14" s="1"/>
  <c r="T226" i="14"/>
  <c r="R226" i="14"/>
  <c r="O226" i="14"/>
  <c r="K226" i="14"/>
  <c r="K228" i="14" s="1"/>
  <c r="J226" i="14"/>
  <c r="J228" i="14" s="1"/>
  <c r="I226" i="14"/>
  <c r="I228" i="14" s="1"/>
  <c r="G226" i="14"/>
  <c r="G228" i="14" s="1"/>
  <c r="G229" i="14" s="1"/>
  <c r="H218" i="14"/>
  <c r="Y215" i="14"/>
  <c r="Z215" i="14" s="1"/>
  <c r="T215" i="14"/>
  <c r="O215" i="14"/>
  <c r="J215" i="14"/>
  <c r="I215" i="14"/>
  <c r="G215" i="14"/>
  <c r="Y214" i="14"/>
  <c r="Z214" i="14" s="1"/>
  <c r="T214" i="14"/>
  <c r="O214" i="14"/>
  <c r="J214" i="14"/>
  <c r="I214" i="14"/>
  <c r="G214" i="14"/>
  <c r="Y213" i="14"/>
  <c r="Z213" i="14" s="1"/>
  <c r="T213" i="14"/>
  <c r="O213" i="14"/>
  <c r="K213" i="14"/>
  <c r="K217" i="14" s="1"/>
  <c r="J213" i="14"/>
  <c r="I213" i="14"/>
  <c r="G213" i="14"/>
  <c r="Y212" i="14"/>
  <c r="Z212" i="14" s="1"/>
  <c r="T212" i="14"/>
  <c r="O212" i="14"/>
  <c r="J212" i="14"/>
  <c r="I212" i="14"/>
  <c r="G212" i="14"/>
  <c r="F202" i="14"/>
  <c r="F203" i="14" s="1"/>
  <c r="Y199" i="14"/>
  <c r="Z199" i="14" s="1"/>
  <c r="T199" i="14"/>
  <c r="K199" i="14"/>
  <c r="J199" i="14"/>
  <c r="I199" i="14"/>
  <c r="Y198" i="14"/>
  <c r="Z198" i="14" s="1"/>
  <c r="T198" i="14"/>
  <c r="K198" i="14"/>
  <c r="J198" i="14"/>
  <c r="I198" i="14"/>
  <c r="Y197" i="14"/>
  <c r="Z197" i="14" s="1"/>
  <c r="T197" i="14"/>
  <c r="K197" i="14"/>
  <c r="J197" i="14"/>
  <c r="I197" i="14"/>
  <c r="Y195" i="14"/>
  <c r="Z195" i="14" s="1"/>
  <c r="T195" i="14"/>
  <c r="R195" i="14"/>
  <c r="O195" i="14"/>
  <c r="J195" i="14"/>
  <c r="I195" i="14"/>
  <c r="G195" i="14"/>
  <c r="Y168" i="14"/>
  <c r="Z168" i="14" s="1"/>
  <c r="O168" i="14"/>
  <c r="J168" i="14"/>
  <c r="I168" i="14"/>
  <c r="G168" i="14"/>
  <c r="Y184" i="14"/>
  <c r="Z184" i="14" s="1"/>
  <c r="O184" i="14"/>
  <c r="J184" i="14"/>
  <c r="I184" i="14"/>
  <c r="G184" i="14"/>
  <c r="Y183" i="14"/>
  <c r="Z183" i="14" s="1"/>
  <c r="O183" i="14"/>
  <c r="J183" i="14"/>
  <c r="I183" i="14"/>
  <c r="G183" i="14"/>
  <c r="Y182" i="14"/>
  <c r="Z182" i="14" s="1"/>
  <c r="O182" i="14"/>
  <c r="J182" i="14"/>
  <c r="I182" i="14"/>
  <c r="G182" i="14"/>
  <c r="Y180" i="14"/>
  <c r="Z180" i="14" s="1"/>
  <c r="O180" i="14"/>
  <c r="J180" i="14"/>
  <c r="I180" i="14"/>
  <c r="G180" i="14"/>
  <c r="Y179" i="14"/>
  <c r="Z179" i="14" s="1"/>
  <c r="O179" i="14"/>
  <c r="J179" i="14"/>
  <c r="I179" i="14"/>
  <c r="G179" i="14"/>
  <c r="Y178" i="14"/>
  <c r="Z178" i="14" s="1"/>
  <c r="O178" i="14"/>
  <c r="K178" i="14"/>
  <c r="J178" i="14"/>
  <c r="I178" i="14"/>
  <c r="G178" i="14"/>
  <c r="Y177" i="14"/>
  <c r="Z177" i="14" s="1"/>
  <c r="O177" i="14"/>
  <c r="J177" i="14"/>
  <c r="I177" i="14"/>
  <c r="G177" i="14"/>
  <c r="Y176" i="14"/>
  <c r="Z176" i="14" s="1"/>
  <c r="O176" i="14"/>
  <c r="J176" i="14"/>
  <c r="I176" i="14"/>
  <c r="G176" i="14"/>
  <c r="Y175" i="14"/>
  <c r="Z175" i="14" s="1"/>
  <c r="O175" i="14"/>
  <c r="J175" i="14"/>
  <c r="I175" i="14"/>
  <c r="G175" i="14"/>
  <c r="Y174" i="14"/>
  <c r="Z174" i="14" s="1"/>
  <c r="O174" i="14"/>
  <c r="J174" i="14"/>
  <c r="I174" i="14"/>
  <c r="G174" i="14"/>
  <c r="Y173" i="14"/>
  <c r="Z173" i="14" s="1"/>
  <c r="O173" i="14"/>
  <c r="K173" i="14"/>
  <c r="J173" i="14"/>
  <c r="I173" i="14"/>
  <c r="G173" i="14"/>
  <c r="Y172" i="14"/>
  <c r="Z172" i="14" s="1"/>
  <c r="O172" i="14"/>
  <c r="K172" i="14"/>
  <c r="J172" i="14"/>
  <c r="I172" i="14"/>
  <c r="G172" i="14"/>
  <c r="Y170" i="14"/>
  <c r="Z170" i="14" s="1"/>
  <c r="O170" i="14"/>
  <c r="K170" i="14"/>
  <c r="J170" i="14"/>
  <c r="I170" i="14"/>
  <c r="G170" i="14"/>
  <c r="Y169" i="14"/>
  <c r="Z169" i="14" s="1"/>
  <c r="O169" i="14"/>
  <c r="J169" i="14"/>
  <c r="I169" i="14"/>
  <c r="G169" i="14"/>
  <c r="Y167" i="14"/>
  <c r="Z167" i="14" s="1"/>
  <c r="T167" i="14"/>
  <c r="O167" i="14"/>
  <c r="K167" i="14"/>
  <c r="J167" i="14"/>
  <c r="I167" i="14"/>
  <c r="G167" i="14"/>
  <c r="F158" i="14"/>
  <c r="F159" i="14" s="1"/>
  <c r="Y156" i="14"/>
  <c r="Z156" i="14" s="1"/>
  <c r="T156" i="14"/>
  <c r="O156" i="14"/>
  <c r="I156" i="14"/>
  <c r="G156" i="14"/>
  <c r="Y155" i="14"/>
  <c r="Z155" i="14" s="1"/>
  <c r="T155" i="14"/>
  <c r="O155" i="14"/>
  <c r="I155" i="14"/>
  <c r="G155" i="14"/>
  <c r="Y154" i="14"/>
  <c r="Z154" i="14" s="1"/>
  <c r="T154" i="14"/>
  <c r="O154" i="14"/>
  <c r="K154" i="14"/>
  <c r="I154" i="14"/>
  <c r="G154" i="14"/>
  <c r="Y153" i="14"/>
  <c r="Z153" i="14" s="1"/>
  <c r="T153" i="14"/>
  <c r="O153" i="14"/>
  <c r="I153" i="14"/>
  <c r="G153" i="14"/>
  <c r="Y152" i="14"/>
  <c r="Z152" i="14" s="1"/>
  <c r="T152" i="14"/>
  <c r="O152" i="14"/>
  <c r="G152" i="14"/>
  <c r="Y151" i="14"/>
  <c r="Z151" i="14" s="1"/>
  <c r="T151" i="14"/>
  <c r="O151" i="14"/>
  <c r="G151" i="14"/>
  <c r="Y150" i="14"/>
  <c r="Z150" i="14" s="1"/>
  <c r="T150" i="14"/>
  <c r="O150" i="14"/>
  <c r="K150" i="14"/>
  <c r="I150" i="14"/>
  <c r="G150" i="14"/>
  <c r="Y149" i="14"/>
  <c r="Z149" i="14" s="1"/>
  <c r="T149" i="14"/>
  <c r="O149" i="14"/>
  <c r="J149" i="14"/>
  <c r="I149" i="14"/>
  <c r="G149" i="14"/>
  <c r="Y148" i="14"/>
  <c r="Z148" i="14" s="1"/>
  <c r="T148" i="14"/>
  <c r="O148" i="14"/>
  <c r="K148" i="14"/>
  <c r="J148" i="14"/>
  <c r="I148" i="14"/>
  <c r="G148" i="14"/>
  <c r="Y147" i="14"/>
  <c r="Z147" i="14" s="1"/>
  <c r="T147" i="14"/>
  <c r="O147" i="14"/>
  <c r="K147" i="14"/>
  <c r="J147" i="14"/>
  <c r="I147" i="14"/>
  <c r="G147" i="14"/>
  <c r="Y146" i="14"/>
  <c r="Z146" i="14" s="1"/>
  <c r="T146" i="14"/>
  <c r="O146" i="14"/>
  <c r="J146" i="14"/>
  <c r="I146" i="14"/>
  <c r="G146" i="14"/>
  <c r="Y145" i="14"/>
  <c r="Z145" i="14" s="1"/>
  <c r="T145" i="14"/>
  <c r="O145" i="14"/>
  <c r="K145" i="14"/>
  <c r="J145" i="14"/>
  <c r="I145" i="14"/>
  <c r="G145" i="14"/>
  <c r="Y144" i="14"/>
  <c r="Z144" i="14" s="1"/>
  <c r="T144" i="14"/>
  <c r="R144" i="14"/>
  <c r="O144" i="14"/>
  <c r="J144" i="14"/>
  <c r="I144" i="14"/>
  <c r="G144" i="14"/>
  <c r="H136" i="14"/>
  <c r="Y133" i="14"/>
  <c r="Z133" i="14" s="1"/>
  <c r="T133" i="14"/>
  <c r="O133" i="14"/>
  <c r="K133" i="14"/>
  <c r="J133" i="14"/>
  <c r="I133" i="14"/>
  <c r="G133" i="14"/>
  <c r="Y132" i="14"/>
  <c r="Z132" i="14" s="1"/>
  <c r="T132" i="14"/>
  <c r="O132" i="14"/>
  <c r="J132" i="14"/>
  <c r="I132" i="14"/>
  <c r="G132" i="14"/>
  <c r="Y131" i="14"/>
  <c r="Z131" i="14" s="1"/>
  <c r="T131" i="14"/>
  <c r="O131" i="14"/>
  <c r="K131" i="14"/>
  <c r="J131" i="14"/>
  <c r="I131" i="14"/>
  <c r="G131" i="14"/>
  <c r="Y130" i="14"/>
  <c r="Z130" i="14" s="1"/>
  <c r="T130" i="14"/>
  <c r="O130" i="14"/>
  <c r="J130" i="14"/>
  <c r="I130" i="14"/>
  <c r="G130" i="14"/>
  <c r="Y129" i="14"/>
  <c r="Z129" i="14" s="1"/>
  <c r="T129" i="14"/>
  <c r="O129" i="14"/>
  <c r="K129" i="14"/>
  <c r="J129" i="14"/>
  <c r="I129" i="14"/>
  <c r="G129" i="14"/>
  <c r="Y128" i="14"/>
  <c r="Z128" i="14" s="1"/>
  <c r="T128" i="14"/>
  <c r="O128" i="14"/>
  <c r="I128" i="14"/>
  <c r="H120" i="14"/>
  <c r="F119" i="14"/>
  <c r="F120" i="14" s="1"/>
  <c r="Y117" i="14"/>
  <c r="Z117" i="14" s="1"/>
  <c r="T117" i="14"/>
  <c r="O117" i="14"/>
  <c r="K117" i="14"/>
  <c r="J117" i="14"/>
  <c r="I117" i="14"/>
  <c r="G117" i="14"/>
  <c r="Y115" i="14"/>
  <c r="Z115" i="14" s="1"/>
  <c r="T115" i="14"/>
  <c r="O115" i="14"/>
  <c r="K115" i="14"/>
  <c r="J115" i="14"/>
  <c r="I115" i="14"/>
  <c r="G115" i="14"/>
  <c r="Y114" i="14"/>
  <c r="Z114" i="14" s="1"/>
  <c r="T114" i="14"/>
  <c r="R114" i="14"/>
  <c r="O114" i="14"/>
  <c r="K114" i="14"/>
  <c r="J114" i="14"/>
  <c r="I114" i="14"/>
  <c r="G114" i="14"/>
  <c r="H106" i="14"/>
  <c r="Y103" i="14"/>
  <c r="Z103" i="14" s="1"/>
  <c r="T103" i="14"/>
  <c r="O103" i="14"/>
  <c r="K103" i="14"/>
  <c r="J103" i="14"/>
  <c r="I103" i="14"/>
  <c r="G103" i="14"/>
  <c r="Y102" i="14"/>
  <c r="Z102" i="14" s="1"/>
  <c r="T102" i="14"/>
  <c r="O102" i="14"/>
  <c r="J102" i="14"/>
  <c r="I102" i="14"/>
  <c r="G102" i="14"/>
  <c r="Y101" i="14"/>
  <c r="Z101" i="14" s="1"/>
  <c r="T101" i="14"/>
  <c r="O101" i="14"/>
  <c r="K101" i="14"/>
  <c r="J101" i="14"/>
  <c r="I101" i="14"/>
  <c r="G101" i="14"/>
  <c r="Y100" i="14"/>
  <c r="Z100" i="14" s="1"/>
  <c r="T100" i="14"/>
  <c r="O100" i="14"/>
  <c r="J100" i="14"/>
  <c r="I100" i="14"/>
  <c r="G100" i="14"/>
  <c r="Y99" i="14"/>
  <c r="Z99" i="14" s="1"/>
  <c r="T99" i="14"/>
  <c r="O99" i="14"/>
  <c r="J99" i="14"/>
  <c r="I99" i="14"/>
  <c r="G99" i="14"/>
  <c r="Y98" i="14"/>
  <c r="Z98" i="14" s="1"/>
  <c r="T98" i="14"/>
  <c r="O98" i="14"/>
  <c r="K98" i="14"/>
  <c r="J98" i="14"/>
  <c r="I98" i="14"/>
  <c r="G98" i="14"/>
  <c r="Y97" i="14"/>
  <c r="Z97" i="14" s="1"/>
  <c r="T97" i="14"/>
  <c r="G97" i="14"/>
  <c r="Y96" i="14"/>
  <c r="Z96" i="14" s="1"/>
  <c r="T96" i="14"/>
  <c r="O96" i="14"/>
  <c r="K96" i="14"/>
  <c r="J96" i="14"/>
  <c r="I96" i="14"/>
  <c r="G96" i="14"/>
  <c r="Y95" i="14"/>
  <c r="Z95" i="14" s="1"/>
  <c r="T95" i="14"/>
  <c r="O95" i="14"/>
  <c r="K95" i="14"/>
  <c r="J95" i="14"/>
  <c r="I95" i="14"/>
  <c r="G95" i="14"/>
  <c r="Y94" i="14"/>
  <c r="Z94" i="14" s="1"/>
  <c r="T94" i="14"/>
  <c r="O94" i="14"/>
  <c r="J94" i="14"/>
  <c r="I94" i="14"/>
  <c r="G94" i="14"/>
  <c r="Y93" i="14"/>
  <c r="Z93" i="14" s="1"/>
  <c r="T93" i="14"/>
  <c r="R93" i="14"/>
  <c r="O93" i="14"/>
  <c r="J93" i="14"/>
  <c r="I93" i="14"/>
  <c r="G93" i="14"/>
  <c r="H85" i="14"/>
  <c r="Y82" i="14"/>
  <c r="Z82" i="14" s="1"/>
  <c r="T82" i="14"/>
  <c r="K82" i="14"/>
  <c r="J82" i="14"/>
  <c r="I82" i="14"/>
  <c r="G82" i="14"/>
  <c r="Y81" i="14"/>
  <c r="Z81" i="14" s="1"/>
  <c r="T81" i="14"/>
  <c r="J81" i="14"/>
  <c r="I81" i="14"/>
  <c r="G81" i="14"/>
  <c r="Y80" i="14"/>
  <c r="Z80" i="14" s="1"/>
  <c r="T80" i="14"/>
  <c r="K80" i="14"/>
  <c r="J80" i="14"/>
  <c r="I80" i="14"/>
  <c r="G80" i="14"/>
  <c r="Y79" i="14"/>
  <c r="Z79" i="14" s="1"/>
  <c r="T79" i="14"/>
  <c r="K79" i="14"/>
  <c r="J79" i="14"/>
  <c r="I79" i="14"/>
  <c r="G79" i="14"/>
  <c r="Y78" i="14"/>
  <c r="Z78" i="14" s="1"/>
  <c r="T78" i="14"/>
  <c r="K78" i="14"/>
  <c r="J78" i="14"/>
  <c r="I78" i="14"/>
  <c r="G78" i="14"/>
  <c r="Y77" i="14"/>
  <c r="Z77" i="14" s="1"/>
  <c r="T77" i="14"/>
  <c r="J77" i="14"/>
  <c r="I77" i="14"/>
  <c r="G77" i="14"/>
  <c r="Y73" i="14"/>
  <c r="Z73" i="14" s="1"/>
  <c r="T73" i="14"/>
  <c r="K73" i="14"/>
  <c r="J73" i="14"/>
  <c r="I73" i="14"/>
  <c r="G73" i="14"/>
  <c r="Y72" i="14"/>
  <c r="Z72" i="14" s="1"/>
  <c r="T72" i="14"/>
  <c r="J72" i="14"/>
  <c r="I72" i="14"/>
  <c r="G72" i="14"/>
  <c r="Y71" i="14"/>
  <c r="Z71" i="14" s="1"/>
  <c r="T71" i="14"/>
  <c r="K71" i="14"/>
  <c r="J71" i="14"/>
  <c r="I71" i="14"/>
  <c r="G71" i="14"/>
  <c r="Y69" i="14"/>
  <c r="Z69" i="14" s="1"/>
  <c r="T69" i="14"/>
  <c r="J69" i="14"/>
  <c r="I69" i="14"/>
  <c r="G69" i="14"/>
  <c r="Y66" i="14"/>
  <c r="Z66" i="14" s="1"/>
  <c r="T66" i="14"/>
  <c r="G66" i="14"/>
  <c r="Y65" i="14"/>
  <c r="Z65" i="14" s="1"/>
  <c r="T65" i="14"/>
  <c r="J65" i="14"/>
  <c r="I65" i="14"/>
  <c r="G65" i="14"/>
  <c r="Y63" i="14"/>
  <c r="Z63" i="14" s="1"/>
  <c r="T63" i="14"/>
  <c r="K63" i="14"/>
  <c r="J63" i="14"/>
  <c r="I63" i="14"/>
  <c r="G63" i="14"/>
  <c r="Y61" i="14"/>
  <c r="Z61" i="14" s="1"/>
  <c r="T61" i="14"/>
  <c r="J61" i="14"/>
  <c r="I61" i="14"/>
  <c r="G61" i="14"/>
  <c r="Y59" i="14"/>
  <c r="Z59" i="14" s="1"/>
  <c r="T59" i="14"/>
  <c r="J59" i="14"/>
  <c r="I59" i="14"/>
  <c r="Y58" i="14"/>
  <c r="Z58" i="14" s="1"/>
  <c r="T58" i="14"/>
  <c r="K58" i="14"/>
  <c r="J58" i="14"/>
  <c r="I58" i="14"/>
  <c r="Y57" i="14"/>
  <c r="Z57" i="14" s="1"/>
  <c r="T57" i="14"/>
  <c r="J57" i="14"/>
  <c r="I57" i="14"/>
  <c r="Y56" i="14"/>
  <c r="Z56" i="14" s="1"/>
  <c r="T56" i="14"/>
  <c r="J56" i="14"/>
  <c r="I56" i="14"/>
  <c r="Y55" i="14"/>
  <c r="Z55" i="14" s="1"/>
  <c r="T55" i="14"/>
  <c r="J55" i="14"/>
  <c r="I55" i="14"/>
  <c r="Y53" i="14"/>
  <c r="Z53" i="14" s="1"/>
  <c r="T53" i="14"/>
  <c r="O53" i="14"/>
  <c r="K53" i="14"/>
  <c r="J53" i="14"/>
  <c r="I53" i="14"/>
  <c r="G53" i="14"/>
  <c r="Y52" i="14"/>
  <c r="Z52" i="14" s="1"/>
  <c r="T52" i="14"/>
  <c r="R52" i="14"/>
  <c r="O52" i="14"/>
  <c r="J52" i="14"/>
  <c r="I52" i="14"/>
  <c r="G52" i="14"/>
  <c r="H44" i="14"/>
  <c r="Y41" i="14"/>
  <c r="Z41" i="14" s="1"/>
  <c r="T41" i="14"/>
  <c r="R41" i="14"/>
  <c r="O41" i="14"/>
  <c r="K41" i="14"/>
  <c r="K43" i="14" s="1"/>
  <c r="J41" i="14"/>
  <c r="I41" i="14"/>
  <c r="G41" i="14"/>
  <c r="Y40" i="14"/>
  <c r="Z40" i="14" s="1"/>
  <c r="T40" i="14"/>
  <c r="R40" i="14"/>
  <c r="O40" i="14"/>
  <c r="J40" i="14"/>
  <c r="I40" i="14"/>
  <c r="G40" i="14"/>
  <c r="H32" i="14"/>
  <c r="F31" i="14"/>
  <c r="F32" i="14" s="1"/>
  <c r="Y29" i="14"/>
  <c r="Z29" i="14" s="1"/>
  <c r="T29" i="14"/>
  <c r="O29" i="14"/>
  <c r="K29" i="14"/>
  <c r="I29" i="14"/>
  <c r="G29" i="14"/>
  <c r="Y28" i="14"/>
  <c r="Z28" i="14" s="1"/>
  <c r="T28" i="14"/>
  <c r="O28" i="14"/>
  <c r="I28" i="14"/>
  <c r="G28" i="14"/>
  <c r="Y27" i="14"/>
  <c r="Z27" i="14" s="1"/>
  <c r="T27" i="14"/>
  <c r="O27" i="14"/>
  <c r="I27" i="14"/>
  <c r="G27" i="14"/>
  <c r="Y26" i="14"/>
  <c r="Z26" i="14" s="1"/>
  <c r="T26" i="14"/>
  <c r="O26" i="14"/>
  <c r="I26" i="14"/>
  <c r="G26" i="14"/>
  <c r="Y25" i="14"/>
  <c r="Z25" i="14" s="1"/>
  <c r="T25" i="14"/>
  <c r="R25" i="14"/>
  <c r="O25" i="14"/>
  <c r="J25" i="14"/>
  <c r="I25" i="14"/>
  <c r="G25" i="14"/>
  <c r="K17" i="14"/>
  <c r="H17" i="14"/>
  <c r="Y14" i="14"/>
  <c r="Z14" i="14" s="1"/>
  <c r="T14" i="14"/>
  <c r="R14" i="14"/>
  <c r="O14" i="14"/>
  <c r="J14" i="14"/>
  <c r="I14" i="14"/>
  <c r="G14" i="14"/>
  <c r="Y13" i="14"/>
  <c r="Z13" i="14" s="1"/>
  <c r="T13" i="14"/>
  <c r="R13" i="14"/>
  <c r="O13" i="14"/>
  <c r="J13" i="14"/>
  <c r="I13" i="14"/>
  <c r="G13" i="14"/>
  <c r="T412" i="14" l="1"/>
  <c r="J16" i="14"/>
  <c r="I16" i="14"/>
  <c r="I17" i="14" s="1"/>
  <c r="I43" i="14"/>
  <c r="I44" i="14" s="1"/>
  <c r="K105" i="14"/>
  <c r="K106" i="14" s="1"/>
  <c r="G119" i="14"/>
  <c r="G120" i="14" s="1"/>
  <c r="U59" i="14"/>
  <c r="V59" i="14"/>
  <c r="V71" i="14"/>
  <c r="U71" i="14"/>
  <c r="U67" i="14"/>
  <c r="V67" i="14"/>
  <c r="V68" i="14"/>
  <c r="U68" i="14"/>
  <c r="U75" i="14"/>
  <c r="V75" i="14"/>
  <c r="U238" i="14"/>
  <c r="V238" i="14"/>
  <c r="T251" i="14"/>
  <c r="V184" i="14"/>
  <c r="U184" i="14"/>
  <c r="V178" i="14"/>
  <c r="U178" i="14"/>
  <c r="V172" i="14"/>
  <c r="U172" i="14"/>
  <c r="V77" i="14"/>
  <c r="U77" i="14"/>
  <c r="U97" i="14"/>
  <c r="V97" i="14"/>
  <c r="T120" i="14"/>
  <c r="V114" i="14"/>
  <c r="U114" i="14"/>
  <c r="U152" i="14"/>
  <c r="V152" i="14"/>
  <c r="U28" i="14"/>
  <c r="V28" i="14"/>
  <c r="V57" i="14"/>
  <c r="U57" i="14"/>
  <c r="V58" i="14"/>
  <c r="U58" i="14"/>
  <c r="V63" i="14"/>
  <c r="U63" i="14"/>
  <c r="U65" i="14"/>
  <c r="V65" i="14"/>
  <c r="U78" i="14"/>
  <c r="V78" i="14"/>
  <c r="V99" i="14"/>
  <c r="U99" i="14"/>
  <c r="U79" i="14"/>
  <c r="V79" i="14"/>
  <c r="U95" i="14"/>
  <c r="V95" i="14"/>
  <c r="U101" i="14"/>
  <c r="V101" i="14"/>
  <c r="U102" i="14"/>
  <c r="V102" i="14"/>
  <c r="U117" i="14"/>
  <c r="V117" i="14"/>
  <c r="T136" i="14"/>
  <c r="U128" i="14"/>
  <c r="V128" i="14"/>
  <c r="V145" i="14"/>
  <c r="U145" i="14"/>
  <c r="U146" i="14"/>
  <c r="V146" i="14"/>
  <c r="V151" i="14"/>
  <c r="U151" i="14"/>
  <c r="V262" i="14"/>
  <c r="U262" i="14"/>
  <c r="T429" i="14"/>
  <c r="U420" i="14"/>
  <c r="U429" i="14" s="1"/>
  <c r="U437" i="14"/>
  <c r="U455" i="14" s="1"/>
  <c r="T455" i="14"/>
  <c r="T580" i="14"/>
  <c r="U555" i="14"/>
  <c r="U580" i="14" s="1"/>
  <c r="U265" i="14"/>
  <c r="V265" i="14"/>
  <c r="V183" i="14"/>
  <c r="U183" i="14"/>
  <c r="V177" i="14"/>
  <c r="U177" i="14"/>
  <c r="V171" i="14"/>
  <c r="U171" i="14"/>
  <c r="V41" i="14"/>
  <c r="U41" i="14"/>
  <c r="V61" i="14"/>
  <c r="U61" i="14"/>
  <c r="U73" i="14"/>
  <c r="V73" i="14"/>
  <c r="U94" i="14"/>
  <c r="V94" i="14"/>
  <c r="V98" i="14"/>
  <c r="U98" i="14"/>
  <c r="U100" i="14"/>
  <c r="V100" i="14"/>
  <c r="V115" i="14"/>
  <c r="U115" i="14"/>
  <c r="T203" i="14"/>
  <c r="U195" i="14"/>
  <c r="V195" i="14"/>
  <c r="V156" i="14"/>
  <c r="U156" i="14"/>
  <c r="U240" i="14"/>
  <c r="V240" i="14"/>
  <c r="U244" i="14"/>
  <c r="V244" i="14"/>
  <c r="U247" i="14"/>
  <c r="V247" i="14"/>
  <c r="U261" i="14"/>
  <c r="V261" i="14"/>
  <c r="U263" i="14"/>
  <c r="V263" i="14"/>
  <c r="V182" i="14"/>
  <c r="U182" i="14"/>
  <c r="V176" i="14"/>
  <c r="U176" i="14"/>
  <c r="V170" i="14"/>
  <c r="U170" i="14"/>
  <c r="U72" i="14"/>
  <c r="V72" i="14"/>
  <c r="V14" i="14"/>
  <c r="U14" i="14"/>
  <c r="V29" i="14"/>
  <c r="U29" i="14"/>
  <c r="T106" i="14"/>
  <c r="V93" i="14"/>
  <c r="U93" i="14"/>
  <c r="U56" i="14"/>
  <c r="V56" i="14"/>
  <c r="V26" i="14"/>
  <c r="U26" i="14"/>
  <c r="T85" i="14"/>
  <c r="V52" i="14"/>
  <c r="U52" i="14"/>
  <c r="U55" i="14"/>
  <c r="V55" i="14"/>
  <c r="V80" i="14"/>
  <c r="U80" i="14"/>
  <c r="V81" i="14"/>
  <c r="U81" i="14"/>
  <c r="U96" i="14"/>
  <c r="V96" i="14"/>
  <c r="U103" i="14"/>
  <c r="V103" i="14"/>
  <c r="V129" i="14"/>
  <c r="U129" i="14"/>
  <c r="V130" i="14"/>
  <c r="U130" i="14"/>
  <c r="I158" i="14"/>
  <c r="I159" i="14" s="1"/>
  <c r="V147" i="14"/>
  <c r="U147" i="14"/>
  <c r="T32" i="14"/>
  <c r="V25" i="14"/>
  <c r="U25" i="14"/>
  <c r="T44" i="14"/>
  <c r="V40" i="14"/>
  <c r="U40" i="14"/>
  <c r="U44" i="14" s="1"/>
  <c r="U53" i="14"/>
  <c r="V53" i="14"/>
  <c r="V82" i="14"/>
  <c r="U82" i="14"/>
  <c r="V131" i="14"/>
  <c r="U131" i="14"/>
  <c r="V132" i="14"/>
  <c r="U132" i="14"/>
  <c r="V148" i="14"/>
  <c r="U148" i="14"/>
  <c r="U149" i="14"/>
  <c r="V149" i="14"/>
  <c r="U150" i="14"/>
  <c r="V150" i="14"/>
  <c r="V155" i="14"/>
  <c r="U155" i="14"/>
  <c r="U199" i="14"/>
  <c r="V199" i="14"/>
  <c r="T229" i="14"/>
  <c r="U226" i="14"/>
  <c r="U229" i="14" s="1"/>
  <c r="V226" i="14"/>
  <c r="V229" i="14" s="1"/>
  <c r="U270" i="14"/>
  <c r="V270" i="14"/>
  <c r="U284" i="14"/>
  <c r="U412" i="14" s="1"/>
  <c r="I579" i="14"/>
  <c r="I580" i="14" s="1"/>
  <c r="T600" i="14"/>
  <c r="U588" i="14"/>
  <c r="U600" i="14" s="1"/>
  <c r="V260" i="14"/>
  <c r="U260" i="14"/>
  <c r="U196" i="14"/>
  <c r="V196" i="14"/>
  <c r="V181" i="14"/>
  <c r="U181" i="14"/>
  <c r="V175" i="14"/>
  <c r="U175" i="14"/>
  <c r="V169" i="14"/>
  <c r="U169" i="14"/>
  <c r="T17" i="14"/>
  <c r="V13" i="14"/>
  <c r="U13" i="14"/>
  <c r="T159" i="14"/>
  <c r="V144" i="14"/>
  <c r="U144" i="14"/>
  <c r="U241" i="14"/>
  <c r="V241" i="14"/>
  <c r="U245" i="14"/>
  <c r="V245" i="14"/>
  <c r="V248" i="14"/>
  <c r="U248" i="14"/>
  <c r="U264" i="14"/>
  <c r="V264" i="14"/>
  <c r="V266" i="14"/>
  <c r="U266" i="14"/>
  <c r="U27" i="14"/>
  <c r="V27" i="14"/>
  <c r="G31" i="14"/>
  <c r="G32" i="14" s="1"/>
  <c r="U66" i="14"/>
  <c r="V66" i="14"/>
  <c r="V69" i="14"/>
  <c r="U69" i="14"/>
  <c r="U133" i="14"/>
  <c r="V133" i="14"/>
  <c r="V153" i="14"/>
  <c r="U153" i="14"/>
  <c r="U154" i="14"/>
  <c r="V154" i="14"/>
  <c r="V167" i="14"/>
  <c r="U167" i="14"/>
  <c r="T187" i="14"/>
  <c r="K202" i="14"/>
  <c r="K203" i="14" s="1"/>
  <c r="V198" i="14"/>
  <c r="U198" i="14"/>
  <c r="U212" i="14"/>
  <c r="V212" i="14"/>
  <c r="U239" i="14"/>
  <c r="V239" i="14"/>
  <c r="V242" i="14"/>
  <c r="U242" i="14"/>
  <c r="U243" i="14"/>
  <c r="V243" i="14"/>
  <c r="U246" i="14"/>
  <c r="V246" i="14"/>
  <c r="V269" i="14"/>
  <c r="U269" i="14"/>
  <c r="J428" i="14"/>
  <c r="J429" i="14" s="1"/>
  <c r="T275" i="14"/>
  <c r="U259" i="14"/>
  <c r="V259" i="14"/>
  <c r="U271" i="14"/>
  <c r="V271" i="14"/>
  <c r="U60" i="14"/>
  <c r="V60" i="14"/>
  <c r="V70" i="14"/>
  <c r="U70" i="14"/>
  <c r="U54" i="14"/>
  <c r="V54" i="14"/>
  <c r="V64" i="14"/>
  <c r="U64" i="14"/>
  <c r="U116" i="14"/>
  <c r="V116" i="14"/>
  <c r="U74" i="14"/>
  <c r="V74" i="14"/>
  <c r="V180" i="14"/>
  <c r="U180" i="14"/>
  <c r="V174" i="14"/>
  <c r="U174" i="14"/>
  <c r="V168" i="14"/>
  <c r="U168" i="14"/>
  <c r="U197" i="14"/>
  <c r="V197" i="14"/>
  <c r="U213" i="14"/>
  <c r="V213" i="14"/>
  <c r="U214" i="14"/>
  <c r="V214" i="14"/>
  <c r="U215" i="14"/>
  <c r="V215" i="14"/>
  <c r="U267" i="14"/>
  <c r="V267" i="14"/>
  <c r="T547" i="14"/>
  <c r="U463" i="14"/>
  <c r="U547" i="14" s="1"/>
  <c r="U268" i="14"/>
  <c r="V268" i="14"/>
  <c r="U211" i="14"/>
  <c r="T218" i="14"/>
  <c r="V211" i="14"/>
  <c r="V76" i="14"/>
  <c r="U76" i="14"/>
  <c r="V179" i="14"/>
  <c r="U179" i="14"/>
  <c r="V173" i="14"/>
  <c r="U173" i="14"/>
  <c r="J599" i="14"/>
  <c r="J600" i="14" s="1"/>
  <c r="J31" i="14"/>
  <c r="J32" i="14" s="1"/>
  <c r="J158" i="14"/>
  <c r="J159" i="14" s="1"/>
  <c r="K599" i="14"/>
  <c r="K600" i="14" s="1"/>
  <c r="I599" i="14"/>
  <c r="I600" i="14" s="1"/>
  <c r="K579" i="14"/>
  <c r="K580" i="14" s="1"/>
  <c r="J579" i="14"/>
  <c r="J580" i="14" s="1"/>
  <c r="I546" i="14"/>
  <c r="I547" i="14" s="1"/>
  <c r="J546" i="14"/>
  <c r="J547" i="14" s="1"/>
  <c r="K546" i="14"/>
  <c r="K547" i="14" s="1"/>
  <c r="K454" i="14"/>
  <c r="K455" i="14" s="1"/>
  <c r="J454" i="14"/>
  <c r="J455" i="14" s="1"/>
  <c r="I454" i="14"/>
  <c r="I455" i="14" s="1"/>
  <c r="I428" i="14"/>
  <c r="I429" i="14" s="1"/>
  <c r="K428" i="14"/>
  <c r="K429" i="14" s="1"/>
  <c r="I411" i="14"/>
  <c r="I412" i="14" s="1"/>
  <c r="K411" i="14"/>
  <c r="K412" i="14" s="1"/>
  <c r="J411" i="14"/>
  <c r="J412" i="14" s="1"/>
  <c r="J274" i="14"/>
  <c r="J275" i="14" s="1"/>
  <c r="G274" i="14"/>
  <c r="G275" i="14" s="1"/>
  <c r="I274" i="14"/>
  <c r="I275" i="14" s="1"/>
  <c r="I250" i="14"/>
  <c r="I251" i="14" s="1"/>
  <c r="G250" i="14"/>
  <c r="G251" i="14" s="1"/>
  <c r="G217" i="14"/>
  <c r="G218" i="14" s="1"/>
  <c r="I217" i="14"/>
  <c r="I218" i="14" s="1"/>
  <c r="J217" i="14"/>
  <c r="J218" i="14" s="1"/>
  <c r="I202" i="14"/>
  <c r="I203" i="14" s="1"/>
  <c r="J202" i="14"/>
  <c r="J203" i="14" s="1"/>
  <c r="G202" i="14"/>
  <c r="G203" i="14" s="1"/>
  <c r="G186" i="14"/>
  <c r="G187" i="14" s="1"/>
  <c r="I186" i="14"/>
  <c r="I187" i="14" s="1"/>
  <c r="J186" i="14"/>
  <c r="J187" i="14" s="1"/>
  <c r="K186" i="14"/>
  <c r="K187" i="14" s="1"/>
  <c r="K158" i="14"/>
  <c r="K159" i="14" s="1"/>
  <c r="G158" i="14"/>
  <c r="G159" i="14" s="1"/>
  <c r="I135" i="14"/>
  <c r="I136" i="14" s="1"/>
  <c r="G135" i="14"/>
  <c r="G136" i="14" s="1"/>
  <c r="J135" i="14"/>
  <c r="J136" i="14" s="1"/>
  <c r="K135" i="14"/>
  <c r="K136" i="14" s="1"/>
  <c r="K119" i="14"/>
  <c r="K120" i="14" s="1"/>
  <c r="I119" i="14"/>
  <c r="I120" i="14" s="1"/>
  <c r="J119" i="14"/>
  <c r="J120" i="14" s="1"/>
  <c r="G105" i="14"/>
  <c r="G106" i="14" s="1"/>
  <c r="I84" i="14"/>
  <c r="I85" i="14" s="1"/>
  <c r="J84" i="14"/>
  <c r="J85" i="14" s="1"/>
  <c r="G84" i="14"/>
  <c r="G85" i="14" s="1"/>
  <c r="K84" i="14"/>
  <c r="K85" i="14" s="1"/>
  <c r="G43" i="14"/>
  <c r="G44" i="14" s="1"/>
  <c r="J43" i="14"/>
  <c r="J44" i="14" s="1"/>
  <c r="I31" i="14"/>
  <c r="I32" i="14" s="1"/>
  <c r="K31" i="14"/>
  <c r="K32" i="14" s="1"/>
  <c r="G16" i="14"/>
  <c r="G17" i="14" s="1"/>
  <c r="I229" i="14"/>
  <c r="K251" i="14"/>
  <c r="J229" i="14"/>
  <c r="J251" i="14"/>
  <c r="K44" i="14"/>
  <c r="K275" i="14"/>
  <c r="K229" i="14"/>
  <c r="K218" i="14"/>
  <c r="I97" i="14"/>
  <c r="J17" i="14"/>
  <c r="J97" i="14"/>
  <c r="F105" i="14"/>
  <c r="F106" i="14" s="1"/>
  <c r="O97" i="14"/>
  <c r="V17" i="14" l="1"/>
  <c r="U17" i="14"/>
  <c r="V120" i="14"/>
  <c r="U32" i="14"/>
  <c r="V275" i="14"/>
  <c r="U136" i="14"/>
  <c r="U218" i="14"/>
  <c r="U275" i="14"/>
  <c r="U251" i="14"/>
  <c r="U187" i="14"/>
  <c r="U159" i="14"/>
  <c r="U203" i="14"/>
  <c r="V159" i="14"/>
  <c r="U85" i="14"/>
  <c r="U120" i="14"/>
  <c r="V32" i="14"/>
  <c r="V85" i="14"/>
  <c r="U106" i="14"/>
  <c r="J105" i="14"/>
  <c r="J106" i="14" s="1"/>
  <c r="I105" i="14"/>
  <c r="I106" i="14" s="1"/>
  <c r="V136" i="14"/>
  <c r="V218" i="14"/>
  <c r="V251" i="14"/>
  <c r="V44" i="14"/>
  <c r="V106" i="14"/>
  <c r="V187" i="14"/>
  <c r="V203" i="14"/>
</calcChain>
</file>

<file path=xl/sharedStrings.xml><?xml version="1.0" encoding="utf-8"?>
<sst xmlns="http://schemas.openxmlformats.org/spreadsheetml/2006/main" count="2840" uniqueCount="586">
  <si>
    <t>H. CONGRESO DEL ESTADO</t>
  </si>
  <si>
    <t>AUDITORIA SUPERIOR DE MICHOACAN</t>
  </si>
  <si>
    <t>PLANTILLA DE PERSONAL</t>
  </si>
  <si>
    <t xml:space="preserve"> </t>
  </si>
  <si>
    <t>Municipio de Los Reyes</t>
  </si>
  <si>
    <t>UR: Presidencia</t>
  </si>
  <si>
    <t>NOMBRE DEL OCUPANTE</t>
  </si>
  <si>
    <t xml:space="preserve">PUESTO </t>
  </si>
  <si>
    <t>PLAZA</t>
  </si>
  <si>
    <t>FECHA DE INGRESO</t>
  </si>
  <si>
    <t>SUELDO</t>
  </si>
  <si>
    <t>DIA 31</t>
  </si>
  <si>
    <t>COMPENSACIÓN</t>
  </si>
  <si>
    <t>AGUINALDO</t>
  </si>
  <si>
    <t>PRIMA VACACIONAL</t>
  </si>
  <si>
    <t>QUINQUENIO</t>
  </si>
  <si>
    <t>Sueldo anterior</t>
  </si>
  <si>
    <t>Sueldo con el aumento</t>
  </si>
  <si>
    <t>Aguinaldo</t>
  </si>
  <si>
    <t>Prima vacacional</t>
  </si>
  <si>
    <t>Fecha de ingreso</t>
  </si>
  <si>
    <t>Quinquenio</t>
  </si>
  <si>
    <t>Comprobación del sueldo</t>
  </si>
  <si>
    <t>Dia 31</t>
  </si>
  <si>
    <t>Aumento</t>
  </si>
  <si>
    <t>Fecha de pago del quinquenio</t>
  </si>
  <si>
    <t>Número de meses trabajados</t>
  </si>
  <si>
    <t>Meses en años</t>
  </si>
  <si>
    <t>ASESOR</t>
  </si>
  <si>
    <t>B</t>
  </si>
  <si>
    <t>C</t>
  </si>
  <si>
    <t>PRESIDENTE</t>
  </si>
  <si>
    <t>( B ) BASE</t>
  </si>
  <si>
    <t>( H ) HONORARIOS</t>
  </si>
  <si>
    <t xml:space="preserve">TOTAL QUINCENAL:   </t>
  </si>
  <si>
    <t>OK</t>
  </si>
  <si>
    <t>( C ) CONFIANZA</t>
  </si>
  <si>
    <t>( S ) SINDICALIZADO</t>
  </si>
  <si>
    <t>TOTAL ANUAL:</t>
  </si>
  <si>
    <t>UR: Sindicatura</t>
  </si>
  <si>
    <t>OSEGUERA MEDINA MA. GUADALUPE</t>
  </si>
  <si>
    <t>SECRETARIA</t>
  </si>
  <si>
    <t>S</t>
  </si>
  <si>
    <t>OSEGUERA QUINTERO RAMON</t>
  </si>
  <si>
    <t>SINDICO</t>
  </si>
  <si>
    <t>ROMERO ALEJANDRE RICARDO</t>
  </si>
  <si>
    <t>ENC. PATRIMONIO</t>
  </si>
  <si>
    <t>UR: Secretaria</t>
  </si>
  <si>
    <t>AUXILIAR</t>
  </si>
  <si>
    <t>SECRETARIO</t>
  </si>
  <si>
    <t>ZEPEDA FERNANDEZ LUIS</t>
  </si>
  <si>
    <t>PLAZA:</t>
  </si>
  <si>
    <t>UR: Oficialía</t>
  </si>
  <si>
    <t>ABARCA BLANCAS EDUARDO</t>
  </si>
  <si>
    <t>ABARCA NAVA JAVIER</t>
  </si>
  <si>
    <t>ENC. DE CAMPO</t>
  </si>
  <si>
    <t>07/02/2012</t>
  </si>
  <si>
    <t>ALVIZAR RANGEL MARIA ELENA</t>
  </si>
  <si>
    <t>ANDRADE VARGAS MARTHA ANGELICA</t>
  </si>
  <si>
    <t>01/01/2002</t>
  </si>
  <si>
    <t>BARBOSA VALENCIA MARCO TULIO</t>
  </si>
  <si>
    <t>DIR. INFORMATICA</t>
  </si>
  <si>
    <t>GUILLEN JIMENEZ ANA VIRGINIA</t>
  </si>
  <si>
    <t>AFANADORA</t>
  </si>
  <si>
    <t>HURTADO CASILLAS HECTOR ALFREDO</t>
  </si>
  <si>
    <t>MAESTRO DE DEPORTE</t>
  </si>
  <si>
    <t>DIR. DESARROLLO RURAL</t>
  </si>
  <si>
    <t>NARANJO GALVAN GABRIELA YARETH</t>
  </si>
  <si>
    <t>SRIA DESARROLLO RURAL</t>
  </si>
  <si>
    <t>PULIDO GONZALEZ CLAUDIA GUADALUPE</t>
  </si>
  <si>
    <t>08/03/2004</t>
  </si>
  <si>
    <t>RANGEL QUINTANA LUIS ENRIQUE</t>
  </si>
  <si>
    <t>QUIROFÍSICO</t>
  </si>
  <si>
    <t>01/08/2019</t>
  </si>
  <si>
    <t>REYES MADRIGAL ROSA</t>
  </si>
  <si>
    <t>16/06/1998</t>
  </si>
  <si>
    <t>OFICIAL MAYOR</t>
  </si>
  <si>
    <t>TORRES GUERRERO JUANA</t>
  </si>
  <si>
    <t>VALLADARES FIGUEROA CARMEN</t>
  </si>
  <si>
    <t>10/02/1997</t>
  </si>
  <si>
    <t>VILLANUEVA ALCAZAR MARIA GUADALUPE</t>
  </si>
  <si>
    <t>COBRADORA</t>
  </si>
  <si>
    <t>03/02/2012</t>
  </si>
  <si>
    <t>UR: Tesorería</t>
  </si>
  <si>
    <t>TESORERO</t>
  </si>
  <si>
    <t>SUPERVISOR</t>
  </si>
  <si>
    <t>HERNANDEZ RODRIGUEZ ELLIOT ARTURO</t>
  </si>
  <si>
    <t>MALDONADO HERNANDEZ RAMON</t>
  </si>
  <si>
    <t>MENDOZA RUIZ VICTOR ALFONSO</t>
  </si>
  <si>
    <t>ENC. DE EGRESOS</t>
  </si>
  <si>
    <t>NARANJO ZAMBRANO GUADALUPE</t>
  </si>
  <si>
    <t>OSEGUERA BARRAGAN SARA</t>
  </si>
  <si>
    <t>ENC. COMPRAS</t>
  </si>
  <si>
    <t>RAMIREZ ESCALERA MARIA DEL ROSARIO</t>
  </si>
  <si>
    <t>VALDEZ ZUÑIGA ARACELI</t>
  </si>
  <si>
    <t>UR: Sedesol</t>
  </si>
  <si>
    <t>CHAVEZ ARROYO MARGARITA</t>
  </si>
  <si>
    <t xml:space="preserve">FLORES ALVARES MARY ANDREA </t>
  </si>
  <si>
    <t>MANZO CRUZ MARIO</t>
  </si>
  <si>
    <t>ALBAÑIL</t>
  </si>
  <si>
    <t>NUÑEZ PEDROZA GABRIELA</t>
  </si>
  <si>
    <t>UR: Obras Publicas</t>
  </si>
  <si>
    <t>BUENROSTRO MENDEZ JAVIER</t>
  </si>
  <si>
    <t>AUXILIAR BLOQUERA</t>
  </si>
  <si>
    <t>CASTILLO SOLORZANO JOSE</t>
  </si>
  <si>
    <t>ENC. BLOQUERA</t>
  </si>
  <si>
    <t>CRUZ BERRIOS ROBERTO</t>
  </si>
  <si>
    <t>TECNICO</t>
  </si>
  <si>
    <t>RODRIGUEZ CASTILLO MARIA ALEJANDRA</t>
  </si>
  <si>
    <t>UR: Servicios públicos</t>
  </si>
  <si>
    <t>ALVIZAR MARQUEZ LUIS JAVIER</t>
  </si>
  <si>
    <t>BARAJAS GALVAN RAFAEL</t>
  </si>
  <si>
    <t>INSPECTOR</t>
  </si>
  <si>
    <t>CASTILLO MARTINEZ NELIDA</t>
  </si>
  <si>
    <t>FARFAN ZUÑIGA MARTIN ALEJANDRO</t>
  </si>
  <si>
    <t>MEDICO</t>
  </si>
  <si>
    <t>LUNAR VARGAS JOSE LUIS</t>
  </si>
  <si>
    <t>NUÑEZ VALENCIA ENRIQUE</t>
  </si>
  <si>
    <t>AYUDANTE DE ASEO</t>
  </si>
  <si>
    <t>PLASCENCIA NUÑEZ GRACIELA</t>
  </si>
  <si>
    <t>SANDOVAL RUIZ JUAN MANUEL</t>
  </si>
  <si>
    <t>BARRENDERO</t>
  </si>
  <si>
    <t>ZEPEDA ESCAMILLA DIEGO JARED</t>
  </si>
  <si>
    <t>UR: Seguridad Publica</t>
  </si>
  <si>
    <t>AMBRIZ REYES MA. ISABEL</t>
  </si>
  <si>
    <t>ENC. FONDOS</t>
  </si>
  <si>
    <t>GUERRERO AGUILAR HUGO ANDRES</t>
  </si>
  <si>
    <t>GUERRERO RIOS SINTYA BELEN</t>
  </si>
  <si>
    <t>MANZO RODRIGUEZ EVA</t>
  </si>
  <si>
    <t>MONTUFAR AGUILERA ENEDINA</t>
  </si>
  <si>
    <t>ENC. SISTEMA</t>
  </si>
  <si>
    <t>NARANJO ZAMBRANO RAÚL</t>
  </si>
  <si>
    <t>MEDICO LEGISTA</t>
  </si>
  <si>
    <t>RODRIGUEZ GONZALEZ VERONICA</t>
  </si>
  <si>
    <t>AGUSTIN AGUSTIN JOSE LUIS</t>
  </si>
  <si>
    <t>AMEZCUA LUNAR GRISELDA</t>
  </si>
  <si>
    <t>GODINEZ CHAVEZ ANDRES</t>
  </si>
  <si>
    <t>PALOMINOS ARREGUIN EMILIO</t>
  </si>
  <si>
    <t>VALENCIA AYALA ANTONIO</t>
  </si>
  <si>
    <t>RUIZ PULIDO MELCHOR</t>
  </si>
  <si>
    <t>JIMENEZ RIOS ADOLFO</t>
  </si>
  <si>
    <t>SUB-DIRECTOR</t>
  </si>
  <si>
    <t>QUINTERO ANAYA FRANCISCO JESUS</t>
  </si>
  <si>
    <t>UR: Urbanismo</t>
  </si>
  <si>
    <t>CASTAÑEDA VALENCIA SALVADOR</t>
  </si>
  <si>
    <t>AUXILIAR DE URBANISMO</t>
  </si>
  <si>
    <t>GUTIERREZ ESQUIVEL MARTIN</t>
  </si>
  <si>
    <t>MAGALLAN TORRES MA. EFREN</t>
  </si>
  <si>
    <t>OSEGUERA BARAJAS EFREN</t>
  </si>
  <si>
    <t>UR: Comunicación social</t>
  </si>
  <si>
    <t>CARABES NUÑEZ VERONICA</t>
  </si>
  <si>
    <t>MONTES ANDRADE MA. DE LOS ANGELES</t>
  </si>
  <si>
    <t>ENC. DISEÑO</t>
  </si>
  <si>
    <t>QUINTERO AYALA CARLOS MAURICIO</t>
  </si>
  <si>
    <t>UR: Contraloría</t>
  </si>
  <si>
    <t>RAMIREZ GONZALEZ RICARDO</t>
  </si>
  <si>
    <t>CONTRALOR</t>
  </si>
  <si>
    <t>UR: Regidores</t>
  </si>
  <si>
    <t>REGIDOR</t>
  </si>
  <si>
    <t>ESCAMILLA GOMEZ ARACELI MILAGROS</t>
  </si>
  <si>
    <t>SECRETARIA REGIDORES</t>
  </si>
  <si>
    <t>HIGAREDA MENDOZA MIGUEL</t>
  </si>
  <si>
    <t>UR: DIF</t>
  </si>
  <si>
    <t>CHAVEZ ESTRADA MA. TERESA</t>
  </si>
  <si>
    <t>CHAVEZ PEREZ NANCY</t>
  </si>
  <si>
    <t>DENTISTA DIF</t>
  </si>
  <si>
    <t>JURIDICO</t>
  </si>
  <si>
    <t>MEDINA GONZALEZ KENIA YOCELIN</t>
  </si>
  <si>
    <t>AUX. PROMOTORA</t>
  </si>
  <si>
    <t>CHOFER</t>
  </si>
  <si>
    <t>UR: Seguridad Pública</t>
  </si>
  <si>
    <t>SUELDO BASE SEMANAL</t>
  </si>
  <si>
    <t>AGUILAR GOMEZ LEOBARDO</t>
  </si>
  <si>
    <t>POLICIA RAZO</t>
  </si>
  <si>
    <t>AGUILAR GOMEZ SERGIO OCTAVIO</t>
  </si>
  <si>
    <t>PATRULLERO</t>
  </si>
  <si>
    <t>ALONSO ALONSO MA. VICTORIA</t>
  </si>
  <si>
    <t>ALONSO GONZALEZ HILARIO</t>
  </si>
  <si>
    <t>ALONSO MORA JOSE ANTONIO</t>
  </si>
  <si>
    <t>ALONSO MURILLO ANTONIO</t>
  </si>
  <si>
    <t>ALONSO SANDOVAL SILVERIO</t>
  </si>
  <si>
    <t>ALVIZAR HIGAREDA ARMANDO DE JESUS</t>
  </si>
  <si>
    <t>ARROYO CALVILLO RICARDO</t>
  </si>
  <si>
    <t>ARROYO CALVILLO SUSANA</t>
  </si>
  <si>
    <t>ARTEAGA LUA ROBERTO</t>
  </si>
  <si>
    <t>AVILA LEON ERIKA</t>
  </si>
  <si>
    <t>AVILA LEON MAYRA GUADALUPE</t>
  </si>
  <si>
    <t>BARAJAS SANCHEZ JOSE LUIS</t>
  </si>
  <si>
    <t>BRAVO MARTINEZ ERNESTO</t>
  </si>
  <si>
    <t>OFICIAL BANCO</t>
  </si>
  <si>
    <t>CARABEZ CORTES ANA KAREN</t>
  </si>
  <si>
    <t>CASTILLO SAUCEDO FRANCISCO GUADALUPE</t>
  </si>
  <si>
    <t>CEJA RAMIREZ LUIS</t>
  </si>
  <si>
    <t>CERAS CERVANTES ANA DELIA</t>
  </si>
  <si>
    <t>CERVANTES ALONSO JOSE LUIS</t>
  </si>
  <si>
    <t>COMANDANTE</t>
  </si>
  <si>
    <t>CERVANTES PADILLA ALEJANDRO</t>
  </si>
  <si>
    <t>CHAVEZ BARJAS IRMA LETICIA</t>
  </si>
  <si>
    <t xml:space="preserve">TOTAL SEMANAL:   </t>
  </si>
  <si>
    <t>CHAVEZ BARAJAS JOSE ALEJANDRO</t>
  </si>
  <si>
    <t>CONTRERAS GARCIA MARIO EFREN</t>
  </si>
  <si>
    <t>DEL RIO MENDOZA ANTONIO</t>
  </si>
  <si>
    <t>ESCALERA ARO MIGUEL ANGEL</t>
  </si>
  <si>
    <t>ESCOBEDO DIEGO FRANCISCO</t>
  </si>
  <si>
    <t>ESCOBEDO ESTRADA ALFREDO</t>
  </si>
  <si>
    <t>ESCOBEDO MARTINEZ MOISES</t>
  </si>
  <si>
    <t>ESCOBEDO VASQUEZ ABRAHAM</t>
  </si>
  <si>
    <t>ESCOBEDO VASQUEZ ANTONIO</t>
  </si>
  <si>
    <t>ESPINOZA LOPEZ VALENTE VIDAL</t>
  </si>
  <si>
    <t>FRANCISCO DONJUAN DANIEL</t>
  </si>
  <si>
    <t>GABRIEL AGUSTIN ALBERTO</t>
  </si>
  <si>
    <t>GABRIEL MOLINA ALEJANDRO</t>
  </si>
  <si>
    <t>GABRIEL MOLINA SANTOS</t>
  </si>
  <si>
    <t>GALVAN ESTRADA JAVIER OMAR</t>
  </si>
  <si>
    <t>GALVAN ESTRADA JOSE ALFREDO</t>
  </si>
  <si>
    <t>GARCIA ZEPEDA FROYLAN</t>
  </si>
  <si>
    <t>GOMEZ AGUILAR FILOMENO</t>
  </si>
  <si>
    <t>GOMEZ AMEZCUA MARIA GUADALUPE</t>
  </si>
  <si>
    <t>GOMEZ AMEZCUA SALOMON</t>
  </si>
  <si>
    <t>GUERRERO GODOY CARLOS</t>
  </si>
  <si>
    <t>GUTIERREZ ISLAS JUAN MARTIN</t>
  </si>
  <si>
    <t>HERNANDEZ GONZALEZ ANTONIO</t>
  </si>
  <si>
    <t>HERNANDEZ GUTIERREZ DAVID ISSAC</t>
  </si>
  <si>
    <t>HERNANDEZ GUTIERREZ GERARDO</t>
  </si>
  <si>
    <t>HERNANDEZ GUTIERREZ OCEATL IGNACIO</t>
  </si>
  <si>
    <t>HERNANDEZ LOPEZ BERNARDO</t>
  </si>
  <si>
    <t>HERNANDEZ MARQUEZ CARLOS ALBERTO</t>
  </si>
  <si>
    <t>HERNANDEZ RUIZ DIEGO FRANCISCO</t>
  </si>
  <si>
    <t>HIGAREDA GONZALEZ YOLANDA</t>
  </si>
  <si>
    <t>ISLAS GOMEZ JULIO CESAR</t>
  </si>
  <si>
    <t>ISLAS HERNANDEZ CHRISTIAN EDUARDO</t>
  </si>
  <si>
    <t>ISLAS ISLAS ABEL</t>
  </si>
  <si>
    <t>ISLAS RUIZ ERICK NOE</t>
  </si>
  <si>
    <t>JIMENEZ RIOS JOSE</t>
  </si>
  <si>
    <t>JIMENEZ SOLIS ADOLFO</t>
  </si>
  <si>
    <t>LOPEZ AGUILAR LUIS ALFONSO</t>
  </si>
  <si>
    <t>LOPEZ MARBAN SANTOS</t>
  </si>
  <si>
    <t>MANZO SEBASTIAN JUAN</t>
  </si>
  <si>
    <t>MARTINEZ DIEGO JOSE LUIS</t>
  </si>
  <si>
    <t>POLICIA</t>
  </si>
  <si>
    <t>MEDINA BARRAGAN JESUS ELESBA</t>
  </si>
  <si>
    <t>MENDEZ ARROYO JAVIER</t>
  </si>
  <si>
    <t>MENDOZA OCHOA ROGELIO</t>
  </si>
  <si>
    <t>NICOLAS ANDRES ALFREDO</t>
  </si>
  <si>
    <t>OCHOA ACOSTA JESUS MIGUEL</t>
  </si>
  <si>
    <t>ORTIZ CUSTODIO ADELITA</t>
  </si>
  <si>
    <t>RADIO OPERADOR</t>
  </si>
  <si>
    <t>ORTIZ CUSTODIO BENITO</t>
  </si>
  <si>
    <t>ORTIZ MORA MIGUEL ANGEL</t>
  </si>
  <si>
    <t>OSEGUERA SANCHEZ RIGOBERTO</t>
  </si>
  <si>
    <t>PEÑA GUERRERO JOSE</t>
  </si>
  <si>
    <t>RAMIREZ FRANCISCO REYNALDO</t>
  </si>
  <si>
    <t>RAMIREZ ROSALES FIDEL</t>
  </si>
  <si>
    <t>RAMIREZ RUELAS EDUARDO</t>
  </si>
  <si>
    <t>RAMIREZ RUELAS FRANCISCO JAVIER</t>
  </si>
  <si>
    <t>ROBLEDO PIZANO LUIS ENRIQUE</t>
  </si>
  <si>
    <t>RODRIGUEZ TELLES JUAN LUIS</t>
  </si>
  <si>
    <t>RUELAS DEL RIO BERENICE</t>
  </si>
  <si>
    <t>RUIZ HARO CHRISTIAN EDUARDO</t>
  </si>
  <si>
    <t>RUIZ LOPEZ JUAN MANUEL</t>
  </si>
  <si>
    <t>RUIZ PULIDO BALTAZAR</t>
  </si>
  <si>
    <t>RUIZ PULIDO VICTOR MANUEL</t>
  </si>
  <si>
    <t>RUIZ YEPEZ JOSE LUIS</t>
  </si>
  <si>
    <t>RUIZ ZARAGOZA FRANCISCO ALEXANDER</t>
  </si>
  <si>
    <t>SANCHEZ GONZALEZ J.JESUS</t>
  </si>
  <si>
    <t>SANCHEZ SANCHEZ JOSE GUADALUPE</t>
  </si>
  <si>
    <t>SANDOVAL OLIVO RICARDO</t>
  </si>
  <si>
    <t>SANDOVAL OROZCO CARLOS JACOB</t>
  </si>
  <si>
    <t>SERRANO GOMEZ PEDRO</t>
  </si>
  <si>
    <t>VALENCIA CHAVEZ JOEL</t>
  </si>
  <si>
    <t>VALENCIA SANCHEZ ALEJANDRO</t>
  </si>
  <si>
    <t>VALENCIA  SANCHEZ JUAN CARLOS</t>
  </si>
  <si>
    <t>VILLANUEVA ASCENCIO JESUS</t>
  </si>
  <si>
    <t>YEPEZ VILLANUEVA JORGE</t>
  </si>
  <si>
    <t>YEPEZ VILLANUEVA MANUEL HUGO</t>
  </si>
  <si>
    <t>YEPEZ VILLANUEVA RODOLFO</t>
  </si>
  <si>
    <t>ZAMBRANO ESQUIVEL SERGIO</t>
  </si>
  <si>
    <t>ZAMBRANO HERNANDEZ SERGIO</t>
  </si>
  <si>
    <t>ZENTENO BARAJAS JOSE RICARDO</t>
  </si>
  <si>
    <t>CERVANTES HIGAREDA FRANCISCO</t>
  </si>
  <si>
    <t>APOYO CENTRO</t>
  </si>
  <si>
    <t>LUNA GUTIERREZ RUBEN</t>
  </si>
  <si>
    <t>ORTIZ CUSTODIO MIGUEL</t>
  </si>
  <si>
    <t>VIALIDAD</t>
  </si>
  <si>
    <t>SILVERIO RODRIGUEZ CELSO</t>
  </si>
  <si>
    <t>ALVAREZ DIEGO JUAN CARLOS</t>
  </si>
  <si>
    <t>AUXILIAR DE PROTECCION CIVIL</t>
  </si>
  <si>
    <t>GALVEZ CHAVEZ LUIS FERNANDO</t>
  </si>
  <si>
    <t>GONZALEZ CARABES FRANCISCO</t>
  </si>
  <si>
    <t>HERRERA GONZALEZ LUIS RAMIRO</t>
  </si>
  <si>
    <t>LOPEZ GOMEZ MIGUEL ANGEL</t>
  </si>
  <si>
    <t>OCHOA MANZO JOSE</t>
  </si>
  <si>
    <t>OCHOA MANZO ULISES</t>
  </si>
  <si>
    <t>PALAFOX OSEGUERA BRIAN ALEXIS</t>
  </si>
  <si>
    <t>ROCHA PLASCENCIA JULIAN</t>
  </si>
  <si>
    <t xml:space="preserve">RODRIGUEZ MANZO LUIS DANIEL </t>
  </si>
  <si>
    <t>SALVADOR MONTELONGO BLANCA</t>
  </si>
  <si>
    <t>SANDOVAL ZAMBRANO RIGOBERTO</t>
  </si>
  <si>
    <t>TOTAL SEMANAL:</t>
  </si>
  <si>
    <t>UR: Servicios Publicos</t>
  </si>
  <si>
    <t>AGUILAR SOTO RAFAEL</t>
  </si>
  <si>
    <t>ALVAREZ ALVAREZ JOSE LUIS</t>
  </si>
  <si>
    <t>HERRERO</t>
  </si>
  <si>
    <t>ANAYA MARTINEZ JOSE</t>
  </si>
  <si>
    <t>AVILA ESPINOZA RUBEN</t>
  </si>
  <si>
    <t>BARAJAS VALENCIA GUSTAVO ADAHIR</t>
  </si>
  <si>
    <t>BARRETO MEDINA MARTIN</t>
  </si>
  <si>
    <t>BLANCAS DAMIAN MARTIN</t>
  </si>
  <si>
    <t>AYTE. ELECTRICISTA</t>
  </si>
  <si>
    <t>CAMARENA JACOBO JAVIER</t>
  </si>
  <si>
    <t>AYUDANDTE DE ASEO</t>
  </si>
  <si>
    <t xml:space="preserve">CAMPOS OBLEA RAFAEL </t>
  </si>
  <si>
    <t>JARDINERO</t>
  </si>
  <si>
    <t>CARDENAS ARTEGA TERESA</t>
  </si>
  <si>
    <t>CARMONA PANTOJA JUAN</t>
  </si>
  <si>
    <t>CEJA BARRAGAN LUIS</t>
  </si>
  <si>
    <t>CEJA CARDENAS JAIME</t>
  </si>
  <si>
    <t>JARDINEO</t>
  </si>
  <si>
    <t>CEJA CARDENAS JOSE MIGUEL</t>
  </si>
  <si>
    <t>CEJA CEJA MANUEL</t>
  </si>
  <si>
    <t>CEJA CEJA RAMON</t>
  </si>
  <si>
    <t>CEJA MATEO ALFREDO</t>
  </si>
  <si>
    <t>CEJA MATEO JUAN MANUEL</t>
  </si>
  <si>
    <t>DAMIAN SALAZAR JOSE MA.</t>
  </si>
  <si>
    <t>DIAZ GRANADOS JUAN</t>
  </si>
  <si>
    <t>GARCIA CORDOBA RAFAEL</t>
  </si>
  <si>
    <t>GONZALEZ VICTORIA MARIO</t>
  </si>
  <si>
    <t>GUERRERO GUTIERREZ ENRIQUE</t>
  </si>
  <si>
    <t>MORELOS SANCHEZ ARMANDO</t>
  </si>
  <si>
    <t>ZAMBRANO ZAMBRANO PEDRO</t>
  </si>
  <si>
    <t>UR: Servicios Públicos</t>
  </si>
  <si>
    <t>CERVANTES PULIDO BRENDA SUJEY</t>
  </si>
  <si>
    <t>COBRADORA CASETA UNIDAD DEP.</t>
  </si>
  <si>
    <t>GUERRERO MEDINA JORGE ENRIQUE</t>
  </si>
  <si>
    <t>HERNANDEZ NUÑEZ DIEGO</t>
  </si>
  <si>
    <t>CHOFER CAMION</t>
  </si>
  <si>
    <t>HERRERA SANDOVAL JOSE</t>
  </si>
  <si>
    <t>LOPEZ VILLA JOSE MA.</t>
  </si>
  <si>
    <t>LOPEZ VILLA RICARDO</t>
  </si>
  <si>
    <t>LUNAR TINAJERO JESUS</t>
  </si>
  <si>
    <t>MADRIGAL AVILA GRACIELA</t>
  </si>
  <si>
    <t>BARRENDERA</t>
  </si>
  <si>
    <t>MADRIGAL PRECIADO RAMON</t>
  </si>
  <si>
    <t>SOLDADOR</t>
  </si>
  <si>
    <t>MARMOLEJO AYALA FERNANDO ANTONIO</t>
  </si>
  <si>
    <t>MECANICO</t>
  </si>
  <si>
    <t>MARTINEZ TORRES JOSE</t>
  </si>
  <si>
    <t>MAESTRO ALBAÑIL</t>
  </si>
  <si>
    <t>MEDINA MONTES CESAR</t>
  </si>
  <si>
    <t>PODADOR</t>
  </si>
  <si>
    <t>MEDINA RUIZ RIGOBERTO</t>
  </si>
  <si>
    <t>MELCHOR HERRERA JOSE ENRIQUE</t>
  </si>
  <si>
    <t>MENDOZA GALVAN GONZALO</t>
  </si>
  <si>
    <t>NAPOLES ALVAREZ RIGOBERTO</t>
  </si>
  <si>
    <t>OCHOA ANAYA GONZALO</t>
  </si>
  <si>
    <t>OCHOA VALENCIA ARNULFO ALEJANDRO</t>
  </si>
  <si>
    <t>OROZCO VILLANUEVA ALFREDO</t>
  </si>
  <si>
    <t>QUEZADA BARRAGAN MARIA GUADALUPE</t>
  </si>
  <si>
    <t>SANCHEZ AGUILERA J. JESUS</t>
  </si>
  <si>
    <t>SANDOVAL CARDENAS ROBERTO</t>
  </si>
  <si>
    <t>SANDOVAL HERNANDEZ JOSE ARMANDO</t>
  </si>
  <si>
    <t>SANDOVAL MARTINEZ J. JESUS</t>
  </si>
  <si>
    <t>VELADOR DE RASTRO</t>
  </si>
  <si>
    <t>VEGA OCHOA JAIME JAVIER</t>
  </si>
  <si>
    <t>VELAZQUEZ GUERRERO ROSARIO ALBERTO</t>
  </si>
  <si>
    <t>VILLALOBOS RODRIGUEZ BALDEMAR</t>
  </si>
  <si>
    <t>VELADOR</t>
  </si>
  <si>
    <t>ZAMBRANO MATEO JOAQUIN ERNESTO</t>
  </si>
  <si>
    <t>UR: Obras Públicas</t>
  </si>
  <si>
    <t>ALCAZAR VALENCIA RIGOBERTO</t>
  </si>
  <si>
    <t>ALVARADO GARCIA JOSE MA.</t>
  </si>
  <si>
    <t>PINTOR</t>
  </si>
  <si>
    <t>CASTILLO MURILLO JORGE</t>
  </si>
  <si>
    <t>CASTILLO RUIZ FLAVIO CESAR</t>
  </si>
  <si>
    <t>AUXILIAR DE LA BLOQUERA</t>
  </si>
  <si>
    <t>DAVALOS CRUZ CRISTIAN JOHANAN</t>
  </si>
  <si>
    <t>INSPECTOR DE ASEO</t>
  </si>
  <si>
    <t>FLORES ESQUIVEL SALVADOR</t>
  </si>
  <si>
    <t>GALVAN ESTRADA RAFAEL</t>
  </si>
  <si>
    <t>GALVAN SANCHEZ RAFAEL</t>
  </si>
  <si>
    <t>GONZALEZ GONZALEZ RIGOBERTO</t>
  </si>
  <si>
    <t>LUNAR MEDINA FRANCISCO</t>
  </si>
  <si>
    <t>MARTINEZ HERNANDEZ FRANCISCO</t>
  </si>
  <si>
    <t>AUX. OBRAS</t>
  </si>
  <si>
    <t>MENDEZ MACIAS JULIAN</t>
  </si>
  <si>
    <t>OCHOA MENDOZA EMILIO</t>
  </si>
  <si>
    <t>PEDROZA PRADO ISMAEL</t>
  </si>
  <si>
    <t>RODRIGUEZ CASTILLO PEDRO</t>
  </si>
  <si>
    <t>RODRIGUEZ CEJA MARIO ALBERTO</t>
  </si>
  <si>
    <t>RODRIGUEZ TORRES RENE</t>
  </si>
  <si>
    <t>SIERRA MADRIGAL JESUS</t>
  </si>
  <si>
    <t>ZACARIAS OCHOA VICTOR HUGO</t>
  </si>
  <si>
    <t>UR: Oficialia</t>
  </si>
  <si>
    <t>BAUTISTA VILLAFAN LORENA</t>
  </si>
  <si>
    <t>COBARRUBIAS RICO MA. IRMA</t>
  </si>
  <si>
    <t>LOPEZ GUERRERO MA. DE JESUS</t>
  </si>
  <si>
    <t>MENDOZA TORRES RAFAEL</t>
  </si>
  <si>
    <t>MORFIN AGUILAR JESUS</t>
  </si>
  <si>
    <t>TOPETE AGUILA MONICA</t>
  </si>
  <si>
    <t>ZAMBRANO ESQUIVEL JORGE</t>
  </si>
  <si>
    <t>MARTINEZ FERNANDEZ MARGARITA LIZBETH</t>
  </si>
  <si>
    <t>GUERRERO GODINEZ EDITH GUADALUPE</t>
  </si>
  <si>
    <t>MENDOZA DAMIAN JOSE EDUARDO</t>
  </si>
  <si>
    <t>HERNANDEZ GUTIERREZ CHRISTIAN MARIANO</t>
  </si>
  <si>
    <t>HERNANDEZ GUTIERREZ LUIS FERNANDO</t>
  </si>
  <si>
    <t>MENDOZA OSORNO LEONEL ALEJANDRO</t>
  </si>
  <si>
    <t>CARDENAS LOMELI ADALBERTO</t>
  </si>
  <si>
    <t>GARCIA CEJA BLANCA BEATRIZ</t>
  </si>
  <si>
    <t>ZAMBRANO GOVEA SANTIAGO</t>
  </si>
  <si>
    <t>CHAVEZ BARAJAS FERNANDO ADRIAN</t>
  </si>
  <si>
    <t>GUTIERREZ CHAVEZ ALVARO ANDRES</t>
  </si>
  <si>
    <t>BARRAGAN CARRANZA EDUARDO</t>
  </si>
  <si>
    <t>CARDENAS CONTRERAS JUAN  CARLOS</t>
  </si>
  <si>
    <t>ISLAS GONZALEZ MARCO ANTONIO</t>
  </si>
  <si>
    <t>TABULADOR DE SUELDOS</t>
  </si>
  <si>
    <t>CLAVE</t>
  </si>
  <si>
    <t>SUELDO BASE MENSUAL</t>
  </si>
  <si>
    <t>NÚMERO</t>
  </si>
  <si>
    <t xml:space="preserve">        </t>
  </si>
  <si>
    <t>UR:Secretaria</t>
  </si>
  <si>
    <t>UR: Regiduría</t>
  </si>
  <si>
    <t xml:space="preserve">Contralor </t>
  </si>
  <si>
    <t>MEDINA VAZQUEZ LEONEL</t>
  </si>
  <si>
    <t>VIGILANTE</t>
  </si>
  <si>
    <t>CACHO GALLEGOS JORGE</t>
  </si>
  <si>
    <t>SANDOVAL QUINTERO JONATHAN</t>
  </si>
  <si>
    <t>SANCHEZ GARCIA FRANCISCO</t>
  </si>
  <si>
    <t>HERRERA MENDOZA ROBERTO</t>
  </si>
  <si>
    <t>RODRIGUEZ ALEJO JOSE ALBERTO</t>
  </si>
  <si>
    <t>MARQUEZ SANCHEZ JESUS EDUARDO</t>
  </si>
  <si>
    <t>CASTILLO MANZO JESUS</t>
  </si>
  <si>
    <t>HERNANDEZ CORDOVA IGNACIO RICARDO</t>
  </si>
  <si>
    <t>PARTIDA TORIBIO JOSE LUIS</t>
  </si>
  <si>
    <t>ELECTRICO</t>
  </si>
  <si>
    <t>MONROY CRUZ CECILIO</t>
  </si>
  <si>
    <t>BARRAGAN GONZALEZ LUIS ARMANDO</t>
  </si>
  <si>
    <t>VILCHIS VEGA BRAYAN</t>
  </si>
  <si>
    <t>UBENCE OCHOA JOSE CARLOS</t>
  </si>
  <si>
    <t>MENDOZA DAMIAN ULISES DE JESUS</t>
  </si>
  <si>
    <t>MENDOZA DAMIAN RAFAEL</t>
  </si>
  <si>
    <t>OPERADOR</t>
  </si>
  <si>
    <t>MEDINA GUERRERO JORGE</t>
  </si>
  <si>
    <t>ISLAS MATEOS MANUEL ALBERTO</t>
  </si>
  <si>
    <t>GARCIA CHAVEZ FRANCISCO JAVIER</t>
  </si>
  <si>
    <t>CERVANTES PULIDO FERNANDO</t>
  </si>
  <si>
    <t>VALLADARES MENDOZA JORGE</t>
  </si>
  <si>
    <t>FRANCO MORALES OMAR ALEJANDRO</t>
  </si>
  <si>
    <t>SANCHEZ SANCHEZ MARTHA ANGELICA</t>
  </si>
  <si>
    <t>HERNANDEZ GUTIERREZ XOCHITL ADRIANA</t>
  </si>
  <si>
    <t>SANCHEZ VALDOVINOS JESUS</t>
  </si>
  <si>
    <t>VALENCIA SANCHEZ MIGUEL ANGEL</t>
  </si>
  <si>
    <t>SILVA PONCE JORGE MANUEL</t>
  </si>
  <si>
    <t>PROFESOR CEFORM</t>
  </si>
  <si>
    <t>COBRADOR DE CASETA</t>
  </si>
  <si>
    <t>AYUDANTE DE ALBAÑIL</t>
  </si>
  <si>
    <t xml:space="preserve">GONZALEZ VALENCIA JESUS </t>
  </si>
  <si>
    <t>RODRIGUEZ PULIDO ROSA MA</t>
  </si>
  <si>
    <t>GUARDA MERCADO</t>
  </si>
  <si>
    <t>ADMINISTRADOR DE LA UNIDAD</t>
  </si>
  <si>
    <t>DIR. SEGURIDAD PUBLICA</t>
  </si>
  <si>
    <t>SANTIAGO ALONSO FLORINA</t>
  </si>
  <si>
    <t>FRANCO GONZALEZ EDUARDO</t>
  </si>
  <si>
    <t>AGUILAR ISLAS ALVARO</t>
  </si>
  <si>
    <t>MOTO</t>
  </si>
  <si>
    <t>FARIAS SOLORIO JOSE ALBERTO</t>
  </si>
  <si>
    <t>MARQUEZ MATA JOSE HUGO</t>
  </si>
  <si>
    <t>MENDEZ ISLAS SANTIAGO</t>
  </si>
  <si>
    <t>ENC. VIALIDAD</t>
  </si>
  <si>
    <t>VALENCIA BARRAGÁN ADRIAN</t>
  </si>
  <si>
    <t>VALENCIA CERANO FRANCISCO</t>
  </si>
  <si>
    <t>VALENCIA  SANCHEZ CARLOS MANUEL</t>
  </si>
  <si>
    <t>GOMEZ VAZQUEZ ROSA ISELA</t>
  </si>
  <si>
    <t>SANDOVAL CONTRERAS CLAUDIA JAZMIN</t>
  </si>
  <si>
    <t xml:space="preserve">OFICIAL </t>
  </si>
  <si>
    <t>SALAS VALENCIA JOSE ANTONIO</t>
  </si>
  <si>
    <t>DIRECTORA DE GESTION</t>
  </si>
  <si>
    <t>TOVAR CARRANZA ANA MARIA</t>
  </si>
  <si>
    <t>MONTUFAR PULIDO SERGIO ALBERTO</t>
  </si>
  <si>
    <t>OSEGUERA CEJA GUDELIA</t>
  </si>
  <si>
    <t>AGUILAR GARIBAY DANIEL</t>
  </si>
  <si>
    <t>OROZCO CASTILLO JORGE ARTURO</t>
  </si>
  <si>
    <t>OREGEL MARTINEZ FRANCISCO JAVIER</t>
  </si>
  <si>
    <t>DIR. DEL DEPORTE</t>
  </si>
  <si>
    <t>ALONSO LINARES ROSALIO</t>
  </si>
  <si>
    <t>BARAJAS VALENCIA RAUL</t>
  </si>
  <si>
    <t>ENCARGADO DEL BASURERO</t>
  </si>
  <si>
    <t>16/09/2021</t>
  </si>
  <si>
    <t>CASTILLO RUIZ MARTÍN SALVADOR</t>
  </si>
  <si>
    <t>FRIAS PEREZ JOSE MANUEL</t>
  </si>
  <si>
    <t>ADMINISTRADOR DEL RASTRO</t>
  </si>
  <si>
    <t>HEREDIA GUTIERREZ ERICK ALEJANDRO</t>
  </si>
  <si>
    <t>DIR. COMUNICACIÓN SOCIAL</t>
  </si>
  <si>
    <t>01/09/2021</t>
  </si>
  <si>
    <t>DIR. DE PARQUES</t>
  </si>
  <si>
    <t>MUNGUIA PRADO LUIS ADRIAN</t>
  </si>
  <si>
    <t>ADMINISTRADOR DEL PANTEÓN</t>
  </si>
  <si>
    <t>NAVA CEJA EFRAIN</t>
  </si>
  <si>
    <t>PULIDO TREJO JUAN</t>
  </si>
  <si>
    <t>DIR. DE URBANISMO Y OBRAS PUBLICAS</t>
  </si>
  <si>
    <t>SILVA MENDOZA ALFREDO</t>
  </si>
  <si>
    <t>DIR. SERVICIOS PÚBLICOS</t>
  </si>
  <si>
    <t>ZEPEDA FERNANDEZ GUSTAVO</t>
  </si>
  <si>
    <t>01/02/2012</t>
  </si>
  <si>
    <t>21/05/2019</t>
  </si>
  <si>
    <t xml:space="preserve">ANDRADE RODRIGUEZ RAFAEL </t>
  </si>
  <si>
    <t>PROF. CEFORM</t>
  </si>
  <si>
    <t>SANCHEZ ALVAREZ ALICIA</t>
  </si>
  <si>
    <t>APOYO</t>
  </si>
  <si>
    <t xml:space="preserve">SECRETARIA </t>
  </si>
  <si>
    <t xml:space="preserve">AUXILIAR </t>
  </si>
  <si>
    <t>MORALES ALVAREZ MIGUEL ANGEL</t>
  </si>
  <si>
    <t>CHAVEZ CHAVEZ MIRIAM GUADALUPE</t>
  </si>
  <si>
    <t>GARCIA APOLINAR JUAN VÍCTOR</t>
  </si>
  <si>
    <t>GARIBAY ARTEAGA MA LEONARDA</t>
  </si>
  <si>
    <t>MENDEZ ESCALERA LUIS ARMANDO</t>
  </si>
  <si>
    <t>MORALES ALVAREZ ANDREA</t>
  </si>
  <si>
    <t>ROCHA MENDOZA MANUEL ALEJANDRO</t>
  </si>
  <si>
    <t>SANDOVAL ROCHA MARICELA</t>
  </si>
  <si>
    <t>VEGA SILVA JOSE LUIS</t>
  </si>
  <si>
    <t>OLVERA BARRAGAN MANUEL</t>
  </si>
  <si>
    <t>RUIZ MERINO CARLOS ALEJANDRO</t>
  </si>
  <si>
    <t>TORRES VALENCIA REBECA</t>
  </si>
  <si>
    <t xml:space="preserve">MAESTRA </t>
  </si>
  <si>
    <t>VENTURA GARIBAY FRANCISCO</t>
  </si>
  <si>
    <t>CHOFER OBRAS</t>
  </si>
  <si>
    <t>CHAVEZ CABRERA CESAR VALENTIN</t>
  </si>
  <si>
    <t>MAESTRO DE BAILE</t>
  </si>
  <si>
    <t>DIAZ GRANADOS FERNANDO</t>
  </si>
  <si>
    <t>FLORES LUA FRANCISCO</t>
  </si>
  <si>
    <t>GUERRERO MEDINA SANTIAGO</t>
  </si>
  <si>
    <t>HERNANDEZ FIGUEROA ADILBERTO</t>
  </si>
  <si>
    <t>MAESTRO</t>
  </si>
  <si>
    <t>MEDINA SALCEDO JOSE ALFREDO</t>
  </si>
  <si>
    <t>NAVA MATEOS JOSE ANTONIO</t>
  </si>
  <si>
    <t>PRADO YEPEZ JOSE ANTONIO</t>
  </si>
  <si>
    <t>AYUDANTE DE MECANICO</t>
  </si>
  <si>
    <t>CASTILLO RUIZ JOSE ALEJANDRO</t>
  </si>
  <si>
    <t>VALENCIA ESTRADA BERNARDINO</t>
  </si>
  <si>
    <t>VALLEJO GONZALEZ HECTOR JULIAN</t>
  </si>
  <si>
    <t>TORRES BARRAGÁN RICARDO ENRIQUE</t>
  </si>
  <si>
    <t>CASTILLO MURILLO ANDRES ALEJANDRO</t>
  </si>
  <si>
    <t>LEMUS DIAZ JUAN SALVADOR</t>
  </si>
  <si>
    <t xml:space="preserve">MEDICO </t>
  </si>
  <si>
    <t>AMEZCUA GONZALEZ ELOISA</t>
  </si>
  <si>
    <t>EJERCICIO: 2022</t>
  </si>
  <si>
    <t>BARRAGAN GARIBAY ESPERANZA</t>
  </si>
  <si>
    <t>CHAVEZS SANCHEZ CYNTHIA EDITH</t>
  </si>
  <si>
    <t>RAMIREZ SANCHEZ GABRIELA</t>
  </si>
  <si>
    <t>PSICOLOGA</t>
  </si>
  <si>
    <t>ROBLEDO VALENCIA SALVADOR</t>
  </si>
  <si>
    <t>PROMOTOR</t>
  </si>
  <si>
    <t>ZARAGOZA GUERRERO KARLA IBETH</t>
  </si>
  <si>
    <t>16/10/2019</t>
  </si>
  <si>
    <t>CAMACHO RODRIGUEZ JUAN CARLOS</t>
  </si>
  <si>
    <t xml:space="preserve">PALAFOX OSEGUERA IVAN OZIEL </t>
  </si>
  <si>
    <t>MAGALLAN GUILLEN DIANA MICHEL</t>
  </si>
  <si>
    <t>MALDONADO BLANCAS LUIS IGNACIO</t>
  </si>
  <si>
    <t>ROMERO CISNEROS FRANCISCO SANTIAGO</t>
  </si>
  <si>
    <t>BAUTISTA TAMAYO JUAN</t>
  </si>
  <si>
    <t>AGUILAR ZAMBRANO RODOLFO AGUILAR</t>
  </si>
  <si>
    <t>HERRERA RINCON JUAN</t>
  </si>
  <si>
    <t>DIR. ASUNTOS INDIGENAS</t>
  </si>
  <si>
    <t>MAQUEDA MORFIN HORTENSIA</t>
  </si>
  <si>
    <t>DIR. SEDESOL</t>
  </si>
  <si>
    <t>RIVERA VILLA FERNANDO</t>
  </si>
  <si>
    <t>DIR. MIGRANTE</t>
  </si>
  <si>
    <t>16/11/2021</t>
  </si>
  <si>
    <t xml:space="preserve">POLICIA </t>
  </si>
  <si>
    <t xml:space="preserve">MENDOZA CHAVEZ JOSE LUIS </t>
  </si>
  <si>
    <t>GARCIA QUIROZ LUIS FRANCISCO</t>
  </si>
  <si>
    <t>BERNARDINO FLORES JUAN</t>
  </si>
  <si>
    <t>SEGURIDAD</t>
  </si>
  <si>
    <t>MONDRAGON SERVIN JONATHAN</t>
  </si>
  <si>
    <t>UR: Protección Civil</t>
  </si>
  <si>
    <t>MARTINEZ DUARTE ANDREA</t>
  </si>
  <si>
    <t>VITAL OROZCO LEONARDO</t>
  </si>
  <si>
    <t>VALENCIA LOPEZ MARIA GUADALUPE</t>
  </si>
  <si>
    <t>RUIZ PULIDO MIGUEL</t>
  </si>
  <si>
    <t>HERNANDEZ GUTIERREZ YOSELIN YOVANA</t>
  </si>
  <si>
    <t>FIGUEROA RAMOS LILIANA JAZMIN</t>
  </si>
  <si>
    <t>DIR. DEL INSTITUTO DE LA MUJER</t>
  </si>
  <si>
    <t>PUESTO</t>
  </si>
  <si>
    <t>NUMERO</t>
  </si>
  <si>
    <t xml:space="preserve">PLAZA </t>
  </si>
  <si>
    <t>SUELDO MENDUAL</t>
  </si>
  <si>
    <t>EJERCICIO PRESUPUESTAL: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</si>
</sst>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0.0%"/>
    <numFmt numFmtId="166" formatCode="&quot;$&quot;#,##0.00"/>
    <numFmt numFmtId="167" formatCode="&quot;$&quot;#,##0"/>
  </numFmts>
  <fonts count="24" x14ac:knownFonts="1">
    <font>
      <sz val="10"/>
      <name val="Arial"/>
      <family val="2"/>
    </font>
    <font>
      <sz val="10"/>
      <name val="Arial"/>
      <family val="2"/>
    </font>
    <font>
      <b/>
      <sz val="14"/>
      <name val="Book Antiqua"/>
      <family val="1"/>
    </font>
    <font>
      <b/>
      <sz val="12"/>
      <name val="Arial"/>
      <family val="2"/>
    </font>
    <font>
      <b/>
      <sz val="11"/>
      <color indexed="10"/>
      <name val="Arial"/>
      <family val="2"/>
    </font>
    <font>
      <b/>
      <sz val="11"/>
      <name val="Monotype Corsiva"/>
      <family val="4"/>
    </font>
    <font>
      <sz val="10.5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6"/>
      <name val="Arial Narrow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 Unicode MS"/>
      <family val="2"/>
    </font>
    <font>
      <sz val="10"/>
      <name val="Arial Unicode MS"/>
      <family val="2"/>
    </font>
    <font>
      <sz val="9"/>
      <name val="Arial"/>
      <family val="2"/>
    </font>
    <font>
      <b/>
      <sz val="11"/>
      <color rgb="FFFF0000"/>
      <name val="Monotype Corsiva"/>
      <family val="4"/>
    </font>
    <font>
      <sz val="10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0" fontId="1" fillId="0" borderId="0" applyFont="0" applyFill="0"/>
    <xf numFmtId="0" fontId="1" fillId="0" borderId="0" applyFont="0" applyFill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98">
    <xf numFmtId="0" fontId="0" fillId="0" borderId="0" xfId="0"/>
    <xf numFmtId="0" fontId="1" fillId="0" borderId="0" xfId="2"/>
    <xf numFmtId="0" fontId="1" fillId="2" borderId="0" xfId="2" applyFill="1"/>
    <xf numFmtId="0" fontId="2" fillId="2" borderId="0" xfId="2" applyFont="1" applyFill="1" applyAlignment="1">
      <alignment horizontal="centerContinuous"/>
    </xf>
    <xf numFmtId="0" fontId="3" fillId="2" borderId="0" xfId="2" applyFont="1" applyFill="1" applyAlignment="1">
      <alignment horizontal="centerContinuous"/>
    </xf>
    <xf numFmtId="0" fontId="4" fillId="2" borderId="0" xfId="2" applyFont="1" applyFill="1" applyAlignment="1">
      <alignment horizontal="centerContinuous"/>
    </xf>
    <xf numFmtId="0" fontId="5" fillId="3" borderId="0" xfId="2" applyFont="1" applyFill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6" fillId="0" borderId="0" xfId="2" applyFont="1"/>
    <xf numFmtId="0" fontId="7" fillId="0" borderId="0" xfId="2" applyFont="1" applyAlignment="1">
      <alignment horizontal="center" vertical="center" wrapText="1"/>
    </xf>
    <xf numFmtId="0" fontId="0" fillId="0" borderId="0" xfId="2" applyFont="1"/>
    <xf numFmtId="0" fontId="11" fillId="0" borderId="0" xfId="2" applyFont="1"/>
    <xf numFmtId="0" fontId="1" fillId="0" borderId="25" xfId="2" applyBorder="1"/>
    <xf numFmtId="0" fontId="1" fillId="0" borderId="26" xfId="2" applyBorder="1"/>
    <xf numFmtId="49" fontId="10" fillId="0" borderId="0" xfId="2" applyNumberFormat="1" applyFont="1" applyAlignment="1">
      <alignment horizontal="left" vertical="center" wrapText="1"/>
    </xf>
    <xf numFmtId="0" fontId="10" fillId="0" borderId="0" xfId="2" applyFont="1" applyAlignment="1">
      <alignment horizontal="left"/>
    </xf>
    <xf numFmtId="0" fontId="9" fillId="0" borderId="0" xfId="2" applyFont="1" applyAlignment="1">
      <alignment horizontal="center" vertical="center" wrapText="1"/>
    </xf>
    <xf numFmtId="0" fontId="10" fillId="0" borderId="0" xfId="2" applyFont="1"/>
    <xf numFmtId="0" fontId="10" fillId="6" borderId="22" xfId="2" applyFont="1" applyFill="1" applyBorder="1" applyAlignment="1">
      <alignment horizontal="left"/>
    </xf>
    <xf numFmtId="0" fontId="15" fillId="0" borderId="0" xfId="2" applyFont="1"/>
    <xf numFmtId="0" fontId="15" fillId="0" borderId="0" xfId="2" applyFont="1" applyAlignment="1">
      <alignment horizontal="left"/>
    </xf>
    <xf numFmtId="44" fontId="1" fillId="0" borderId="8" xfId="1" applyFill="1" applyBorder="1" applyAlignment="1">
      <alignment vertical="center"/>
    </xf>
    <xf numFmtId="164" fontId="11" fillId="0" borderId="0" xfId="1" applyNumberFormat="1" applyFont="1" applyFill="1"/>
    <xf numFmtId="164" fontId="11" fillId="0" borderId="8" xfId="1" applyNumberFormat="1" applyFont="1" applyFill="1" applyBorder="1"/>
    <xf numFmtId="165" fontId="1" fillId="0" borderId="8" xfId="2" applyNumberFormat="1" applyFill="1" applyBorder="1" applyAlignment="1">
      <alignment horizontal="center"/>
    </xf>
    <xf numFmtId="0" fontId="1" fillId="0" borderId="0" xfId="2" applyFill="1"/>
    <xf numFmtId="0" fontId="0" fillId="0" borderId="0" xfId="2" applyFont="1" applyFill="1"/>
    <xf numFmtId="0" fontId="1" fillId="0" borderId="0" xfId="2" applyFill="1" applyAlignment="1">
      <alignment horizontal="center"/>
    </xf>
    <xf numFmtId="164" fontId="1" fillId="0" borderId="0" xfId="2" applyNumberFormat="1" applyFill="1" applyAlignment="1">
      <alignment horizontal="center"/>
    </xf>
    <xf numFmtId="164" fontId="1" fillId="0" borderId="0" xfId="1" applyNumberFormat="1" applyFill="1"/>
    <xf numFmtId="2" fontId="1" fillId="0" borderId="0" xfId="1" applyNumberFormat="1" applyFill="1"/>
    <xf numFmtId="2" fontId="1" fillId="0" borderId="0" xfId="2" applyNumberFormat="1" applyFill="1" applyAlignment="1">
      <alignment horizontal="center"/>
    </xf>
    <xf numFmtId="0" fontId="1" fillId="0" borderId="0" xfId="2" applyFill="1" applyAlignment="1">
      <alignment horizontal="centerContinuous"/>
    </xf>
    <xf numFmtId="0" fontId="5" fillId="0" borderId="0" xfId="2" applyFont="1" applyFill="1"/>
    <xf numFmtId="164" fontId="5" fillId="0" borderId="0" xfId="2" applyNumberFormat="1" applyFont="1" applyFill="1" applyAlignment="1">
      <alignment horizontal="center"/>
    </xf>
    <xf numFmtId="0" fontId="6" fillId="0" borderId="0" xfId="2" applyFont="1" applyFill="1"/>
    <xf numFmtId="0" fontId="6" fillId="0" borderId="0" xfId="2" applyFont="1" applyFill="1" applyAlignment="1">
      <alignment horizontal="center"/>
    </xf>
    <xf numFmtId="0" fontId="6" fillId="0" borderId="1" xfId="2" applyFont="1" applyFill="1" applyBorder="1" applyAlignment="1">
      <alignment horizontal="center"/>
    </xf>
    <xf numFmtId="164" fontId="6" fillId="0" borderId="0" xfId="2" applyNumberFormat="1" applyFont="1" applyFill="1" applyAlignment="1">
      <alignment horizontal="center"/>
    </xf>
    <xf numFmtId="0" fontId="7" fillId="0" borderId="0" xfId="2" applyFont="1" applyFill="1" applyAlignment="1">
      <alignment horizontal="center" vertical="center" wrapText="1"/>
    </xf>
    <xf numFmtId="49" fontId="10" fillId="0" borderId="3" xfId="2" applyNumberFormat="1" applyFont="1" applyFill="1" applyBorder="1" applyAlignment="1">
      <alignment horizontal="left" vertical="center" wrapText="1"/>
    </xf>
    <xf numFmtId="49" fontId="10" fillId="0" borderId="3" xfId="2" applyNumberFormat="1" applyFont="1" applyFill="1" applyBorder="1" applyAlignment="1">
      <alignment horizontal="center" vertical="center" wrapText="1"/>
    </xf>
    <xf numFmtId="14" fontId="10" fillId="0" borderId="3" xfId="2" applyNumberFormat="1" applyFont="1" applyFill="1" applyBorder="1" applyAlignment="1">
      <alignment horizontal="center" vertical="center" wrapText="1"/>
    </xf>
    <xf numFmtId="164" fontId="1" fillId="0" borderId="3" xfId="1" applyNumberFormat="1" applyFill="1" applyBorder="1" applyAlignment="1">
      <alignment horizontal="center" vertical="center" wrapText="1"/>
    </xf>
    <xf numFmtId="164" fontId="1" fillId="0" borderId="15" xfId="1" applyNumberFormat="1" applyFill="1" applyBorder="1" applyAlignment="1">
      <alignment horizontal="center" vertical="center" wrapText="1"/>
    </xf>
    <xf numFmtId="2" fontId="1" fillId="0" borderId="0" xfId="2" applyNumberFormat="1" applyFill="1" applyAlignment="1">
      <alignment horizontal="right" vertical="center" wrapText="1"/>
    </xf>
    <xf numFmtId="164" fontId="1" fillId="0" borderId="8" xfId="1" applyNumberFormat="1" applyFill="1" applyBorder="1" applyAlignment="1">
      <alignment horizontal="left" vertical="center" wrapText="1"/>
    </xf>
    <xf numFmtId="164" fontId="11" fillId="0" borderId="8" xfId="1" applyNumberFormat="1" applyFont="1" applyFill="1" applyBorder="1" applyAlignment="1">
      <alignment horizontal="left"/>
    </xf>
    <xf numFmtId="0" fontId="1" fillId="0" borderId="8" xfId="2" applyFill="1" applyBorder="1" applyAlignment="1">
      <alignment horizontal="center"/>
    </xf>
    <xf numFmtId="14" fontId="10" fillId="0" borderId="8" xfId="2" applyNumberFormat="1" applyFont="1" applyFill="1" applyBorder="1" applyAlignment="1">
      <alignment horizontal="center" vertical="center" wrapText="1"/>
    </xf>
    <xf numFmtId="2" fontId="1" fillId="0" borderId="8" xfId="1" applyNumberFormat="1" applyFill="1" applyBorder="1"/>
    <xf numFmtId="164" fontId="1" fillId="0" borderId="8" xfId="1" applyNumberFormat="1" applyFill="1" applyBorder="1" applyAlignment="1">
      <alignment vertical="center" wrapText="1"/>
    </xf>
    <xf numFmtId="164" fontId="1" fillId="0" borderId="8" xfId="1" applyNumberFormat="1" applyFill="1" applyBorder="1"/>
    <xf numFmtId="14" fontId="1" fillId="0" borderId="8" xfId="2" applyNumberForma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2" fontId="1" fillId="0" borderId="8" xfId="2" applyNumberFormat="1" applyFill="1" applyBorder="1" applyAlignment="1">
      <alignment horizontal="center"/>
    </xf>
    <xf numFmtId="0" fontId="10" fillId="0" borderId="8" xfId="2" applyFont="1" applyFill="1" applyBorder="1" applyAlignment="1">
      <alignment horizontal="left"/>
    </xf>
    <xf numFmtId="49" fontId="10" fillId="0" borderId="8" xfId="2" applyNumberFormat="1" applyFont="1" applyFill="1" applyBorder="1" applyAlignment="1">
      <alignment horizontal="center" vertical="center" wrapText="1"/>
    </xf>
    <xf numFmtId="14" fontId="10" fillId="0" borderId="8" xfId="2" applyNumberFormat="1" applyFont="1" applyFill="1" applyBorder="1" applyAlignment="1">
      <alignment horizontal="center"/>
    </xf>
    <xf numFmtId="164" fontId="1" fillId="0" borderId="8" xfId="1" applyNumberFormat="1" applyFill="1" applyBorder="1" applyAlignment="1">
      <alignment horizontal="center"/>
    </xf>
    <xf numFmtId="2" fontId="1" fillId="0" borderId="0" xfId="2" applyNumberFormat="1" applyFill="1" applyAlignment="1">
      <alignment horizontal="right"/>
    </xf>
    <xf numFmtId="0" fontId="10" fillId="0" borderId="10" xfId="2" applyFont="1" applyFill="1" applyBorder="1"/>
    <xf numFmtId="49" fontId="10" fillId="0" borderId="10" xfId="2" applyNumberFormat="1" applyFont="1" applyFill="1" applyBorder="1" applyAlignment="1">
      <alignment horizontal="center" vertical="center" wrapText="1"/>
    </xf>
    <xf numFmtId="14" fontId="10" fillId="0" borderId="10" xfId="2" applyNumberFormat="1" applyFont="1" applyFill="1" applyBorder="1" applyAlignment="1">
      <alignment horizontal="center" vertical="center" wrapText="1"/>
    </xf>
    <xf numFmtId="164" fontId="1" fillId="0" borderId="10" xfId="1" applyNumberFormat="1" applyFill="1" applyBorder="1" applyAlignment="1">
      <alignment horizontal="center" vertical="center" wrapText="1"/>
    </xf>
    <xf numFmtId="164" fontId="1" fillId="0" borderId="18" xfId="1" applyNumberFormat="1" applyFill="1" applyBorder="1" applyAlignment="1">
      <alignment horizontal="center" vertical="center" wrapText="1"/>
    </xf>
    <xf numFmtId="0" fontId="1" fillId="0" borderId="1" xfId="2" applyFill="1" applyBorder="1"/>
    <xf numFmtId="164" fontId="1" fillId="0" borderId="1" xfId="1" applyNumberFormat="1" applyFill="1" applyBorder="1" applyAlignment="1">
      <alignment horizontal="center"/>
    </xf>
    <xf numFmtId="165" fontId="1" fillId="0" borderId="0" xfId="2" applyNumberFormat="1" applyFill="1" applyAlignment="1">
      <alignment horizontal="center"/>
    </xf>
    <xf numFmtId="14" fontId="1" fillId="0" borderId="0" xfId="2" applyNumberForma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1" fillId="0" borderId="0" xfId="2" applyFont="1" applyFill="1"/>
    <xf numFmtId="0" fontId="1" fillId="0" borderId="19" xfId="2" applyFill="1" applyBorder="1"/>
    <xf numFmtId="0" fontId="12" fillId="0" borderId="20" xfId="2" applyFont="1" applyFill="1" applyBorder="1" applyAlignment="1">
      <alignment horizontal="right" vertical="center" wrapText="1"/>
    </xf>
    <xf numFmtId="164" fontId="11" fillId="0" borderId="2" xfId="1" applyNumberFormat="1" applyFont="1" applyFill="1" applyBorder="1" applyAlignment="1">
      <alignment horizontal="center"/>
    </xf>
    <xf numFmtId="3" fontId="11" fillId="0" borderId="0" xfId="2" applyNumberFormat="1" applyFont="1" applyFill="1" applyAlignment="1">
      <alignment horizontal="center"/>
    </xf>
    <xf numFmtId="0" fontId="12" fillId="0" borderId="21" xfId="2" applyFont="1" applyFill="1" applyBorder="1" applyAlignment="1">
      <alignment horizontal="right" vertical="center" wrapText="1"/>
    </xf>
    <xf numFmtId="164" fontId="11" fillId="0" borderId="9" xfId="1" applyNumberFormat="1" applyFont="1" applyFill="1" applyBorder="1" applyAlignment="1">
      <alignment horizontal="center"/>
    </xf>
    <xf numFmtId="164" fontId="11" fillId="0" borderId="13" xfId="1" applyNumberFormat="1" applyFont="1" applyFill="1" applyBorder="1" applyAlignment="1">
      <alignment horizontal="center"/>
    </xf>
    <xf numFmtId="164" fontId="1" fillId="0" borderId="8" xfId="1" applyNumberFormat="1" applyFill="1" applyBorder="1" applyAlignment="1">
      <alignment vertical="center"/>
    </xf>
    <xf numFmtId="164" fontId="11" fillId="0" borderId="8" xfId="1" applyNumberFormat="1" applyFont="1" applyFill="1" applyBorder="1" applyAlignment="1">
      <alignment vertical="center"/>
    </xf>
    <xf numFmtId="3" fontId="1" fillId="0" borderId="8" xfId="2" applyNumberFormat="1" applyFill="1" applyBorder="1" applyAlignment="1">
      <alignment horizontal="center" vertical="center"/>
    </xf>
    <xf numFmtId="2" fontId="1" fillId="0" borderId="8" xfId="1" applyNumberFormat="1" applyFill="1" applyBorder="1" applyAlignment="1">
      <alignment vertical="center"/>
    </xf>
    <xf numFmtId="165" fontId="1" fillId="0" borderId="8" xfId="2" applyNumberFormat="1" applyFill="1" applyBorder="1" applyAlignment="1">
      <alignment horizontal="center" vertical="center"/>
    </xf>
    <xf numFmtId="14" fontId="1" fillId="0" borderId="8" xfId="2" applyNumberFormat="1" applyFill="1" applyBorder="1" applyAlignment="1">
      <alignment horizontal="center" vertical="center"/>
    </xf>
    <xf numFmtId="164" fontId="1" fillId="0" borderId="0" xfId="1" applyNumberFormat="1" applyFill="1" applyAlignment="1">
      <alignment horizontal="right" vertical="center" wrapText="1"/>
    </xf>
    <xf numFmtId="164" fontId="1" fillId="0" borderId="3" xfId="1" applyNumberFormat="1" applyFill="1" applyBorder="1" applyAlignment="1">
      <alignment horizontal="center"/>
    </xf>
    <xf numFmtId="49" fontId="10" fillId="0" borderId="23" xfId="2" applyNumberFormat="1" applyFont="1" applyFill="1" applyBorder="1" applyAlignment="1">
      <alignment horizontal="left" vertical="center" wrapText="1"/>
    </xf>
    <xf numFmtId="49" fontId="10" fillId="0" borderId="23" xfId="2" applyNumberFormat="1" applyFont="1" applyFill="1" applyBorder="1" applyAlignment="1">
      <alignment horizontal="center" vertical="center" wrapText="1"/>
    </xf>
    <xf numFmtId="14" fontId="10" fillId="0" borderId="23" xfId="2" applyNumberFormat="1" applyFont="1" applyFill="1" applyBorder="1" applyAlignment="1">
      <alignment horizontal="center" vertical="center" wrapText="1"/>
    </xf>
    <xf numFmtId="49" fontId="10" fillId="0" borderId="11" xfId="2" applyNumberFormat="1" applyFont="1" applyFill="1" applyBorder="1" applyAlignment="1">
      <alignment horizontal="left" vertical="center" wrapText="1"/>
    </xf>
    <xf numFmtId="49" fontId="10" fillId="0" borderId="11" xfId="2" applyNumberFormat="1" applyFont="1" applyFill="1" applyBorder="1" applyAlignment="1">
      <alignment horizontal="center" vertical="center" wrapText="1"/>
    </xf>
    <xf numFmtId="14" fontId="10" fillId="0" borderId="11" xfId="2" applyNumberFormat="1" applyFont="1" applyFill="1" applyBorder="1" applyAlignment="1">
      <alignment horizontal="center" vertical="center" wrapText="1"/>
    </xf>
    <xf numFmtId="164" fontId="1" fillId="0" borderId="10" xfId="1" applyNumberFormat="1" applyFill="1" applyBorder="1" applyAlignment="1">
      <alignment horizontal="center"/>
    </xf>
    <xf numFmtId="0" fontId="1" fillId="0" borderId="25" xfId="2" applyFill="1" applyBorder="1"/>
    <xf numFmtId="0" fontId="1" fillId="0" borderId="25" xfId="2" applyFill="1" applyBorder="1" applyAlignment="1">
      <alignment horizontal="center"/>
    </xf>
    <xf numFmtId="0" fontId="1" fillId="0" borderId="26" xfId="2" applyFill="1" applyBorder="1"/>
    <xf numFmtId="0" fontId="1" fillId="0" borderId="26" xfId="2" applyFill="1" applyBorder="1" applyAlignment="1">
      <alignment horizontal="center"/>
    </xf>
    <xf numFmtId="164" fontId="1" fillId="0" borderId="26" xfId="2" applyNumberFormat="1" applyFill="1" applyBorder="1" applyAlignment="1">
      <alignment horizontal="center"/>
    </xf>
    <xf numFmtId="44" fontId="1" fillId="0" borderId="8" xfId="1" applyFill="1" applyBorder="1" applyAlignment="1">
      <alignment vertical="center" wrapText="1"/>
    </xf>
    <xf numFmtId="14" fontId="10" fillId="0" borderId="5" xfId="2" applyNumberFormat="1" applyFont="1" applyFill="1" applyBorder="1" applyAlignment="1">
      <alignment horizontal="center" vertical="center" wrapText="1"/>
    </xf>
    <xf numFmtId="164" fontId="11" fillId="0" borderId="6" xfId="1" applyNumberFormat="1" applyFont="1" applyFill="1" applyBorder="1"/>
    <xf numFmtId="164" fontId="1" fillId="0" borderId="7" xfId="1" applyNumberFormat="1" applyFill="1" applyBorder="1" applyAlignment="1">
      <alignment horizontal="center" vertical="center" wrapText="1"/>
    </xf>
    <xf numFmtId="164" fontId="1" fillId="0" borderId="8" xfId="1" applyNumberFormat="1" applyFill="1" applyBorder="1" applyAlignment="1">
      <alignment horizontal="right" vertical="center" wrapText="1"/>
    </xf>
    <xf numFmtId="49" fontId="10" fillId="0" borderId="8" xfId="2" applyNumberFormat="1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center"/>
    </xf>
    <xf numFmtId="49" fontId="10" fillId="0" borderId="10" xfId="2" applyNumberFormat="1" applyFont="1" applyFill="1" applyBorder="1" applyAlignment="1">
      <alignment horizontal="left" vertical="center" wrapText="1"/>
    </xf>
    <xf numFmtId="14" fontId="10" fillId="0" borderId="12" xfId="2" applyNumberFormat="1" applyFont="1" applyFill="1" applyBorder="1" applyAlignment="1">
      <alignment horizontal="center" vertical="center" wrapText="1"/>
    </xf>
    <xf numFmtId="164" fontId="11" fillId="0" borderId="13" xfId="1" applyNumberFormat="1" applyFont="1" applyFill="1" applyBorder="1"/>
    <xf numFmtId="164" fontId="1" fillId="0" borderId="14" xfId="1" applyNumberFormat="1" applyFill="1" applyBorder="1" applyAlignment="1">
      <alignment horizontal="center" vertical="center" wrapText="1"/>
    </xf>
    <xf numFmtId="49" fontId="10" fillId="0" borderId="0" xfId="2" applyNumberFormat="1" applyFont="1" applyFill="1" applyAlignment="1">
      <alignment horizontal="left" vertical="center" wrapText="1"/>
    </xf>
    <xf numFmtId="49" fontId="10" fillId="0" borderId="0" xfId="2" applyNumberFormat="1" applyFont="1" applyFill="1" applyAlignment="1">
      <alignment horizontal="center" vertical="center" wrapText="1"/>
    </xf>
    <xf numFmtId="14" fontId="10" fillId="0" borderId="0" xfId="2" applyNumberFormat="1" applyFont="1" applyFill="1" applyAlignment="1">
      <alignment horizontal="center" vertical="center" wrapText="1"/>
    </xf>
    <xf numFmtId="3" fontId="1" fillId="0" borderId="27" xfId="2" applyNumberFormat="1" applyFill="1" applyBorder="1" applyAlignment="1">
      <alignment horizontal="center" vertical="center" wrapText="1"/>
    </xf>
    <xf numFmtId="164" fontId="1" fillId="0" borderId="0" xfId="2" applyNumberFormat="1" applyFill="1" applyAlignment="1">
      <alignment horizontal="center" vertical="center" wrapText="1"/>
    </xf>
    <xf numFmtId="0" fontId="10" fillId="0" borderId="0" xfId="2" applyFont="1" applyFill="1" applyAlignment="1">
      <alignment horizontal="center"/>
    </xf>
    <xf numFmtId="14" fontId="10" fillId="0" borderId="3" xfId="2" applyNumberFormat="1" applyFont="1" applyFill="1" applyBorder="1" applyAlignment="1">
      <alignment horizontal="center"/>
    </xf>
    <xf numFmtId="164" fontId="1" fillId="0" borderId="3" xfId="1" applyNumberFormat="1" applyFill="1" applyBorder="1" applyAlignment="1">
      <alignment vertical="center" wrapText="1"/>
    </xf>
    <xf numFmtId="164" fontId="1" fillId="0" borderId="3" xfId="1" applyNumberFormat="1" applyFill="1" applyBorder="1" applyAlignment="1">
      <alignment horizontal="left" vertical="center" wrapText="1"/>
    </xf>
    <xf numFmtId="164" fontId="1" fillId="0" borderId="3" xfId="1" applyNumberFormat="1" applyFill="1" applyBorder="1" applyAlignment="1">
      <alignment horizontal="left"/>
    </xf>
    <xf numFmtId="164" fontId="1" fillId="0" borderId="15" xfId="1" applyNumberFormat="1" applyFill="1" applyBorder="1" applyAlignment="1">
      <alignment horizontal="left" vertical="center" wrapText="1"/>
    </xf>
    <xf numFmtId="2" fontId="1" fillId="0" borderId="8" xfId="1" applyNumberFormat="1" applyFill="1" applyBorder="1" applyAlignment="1">
      <alignment horizontal="right"/>
    </xf>
    <xf numFmtId="164" fontId="1" fillId="0" borderId="23" xfId="1" applyNumberFormat="1" applyFill="1" applyBorder="1" applyAlignment="1">
      <alignment vertical="center" wrapText="1"/>
    </xf>
    <xf numFmtId="164" fontId="1" fillId="0" borderId="28" xfId="1" applyNumberFormat="1" applyFill="1" applyBorder="1" applyAlignment="1">
      <alignment horizontal="center" vertical="center" wrapText="1"/>
    </xf>
    <xf numFmtId="164" fontId="1" fillId="0" borderId="8" xfId="1" applyNumberFormat="1" applyFill="1" applyBorder="1" applyAlignment="1">
      <alignment horizontal="left"/>
    </xf>
    <xf numFmtId="164" fontId="1" fillId="0" borderId="17" xfId="1" applyNumberFormat="1" applyFill="1" applyBorder="1" applyAlignment="1">
      <alignment horizontal="left" vertical="center" wrapText="1"/>
    </xf>
    <xf numFmtId="3" fontId="10" fillId="0" borderId="0" xfId="2" applyNumberFormat="1" applyFont="1" applyFill="1" applyAlignment="1">
      <alignment horizontal="left"/>
    </xf>
    <xf numFmtId="164" fontId="1" fillId="0" borderId="10" xfId="1" applyNumberFormat="1" applyFill="1" applyBorder="1" applyAlignment="1">
      <alignment vertical="center" wrapText="1"/>
    </xf>
    <xf numFmtId="0" fontId="12" fillId="0" borderId="29" xfId="2" applyFont="1" applyFill="1" applyBorder="1" applyAlignment="1">
      <alignment horizontal="right" vertical="center" wrapText="1"/>
    </xf>
    <xf numFmtId="164" fontId="11" fillId="0" borderId="30" xfId="1" applyNumberFormat="1" applyFont="1" applyFill="1" applyBorder="1" applyAlignment="1">
      <alignment horizontal="center"/>
    </xf>
    <xf numFmtId="0" fontId="12" fillId="0" borderId="31" xfId="2" applyFont="1" applyFill="1" applyBorder="1" applyAlignment="1">
      <alignment horizontal="right" vertical="center" wrapText="1"/>
    </xf>
    <xf numFmtId="164" fontId="11" fillId="0" borderId="24" xfId="1" applyNumberFormat="1" applyFont="1" applyFill="1" applyBorder="1" applyAlignment="1">
      <alignment horizontal="center"/>
    </xf>
    <xf numFmtId="164" fontId="11" fillId="0" borderId="32" xfId="1" applyNumberFormat="1" applyFont="1" applyFill="1" applyBorder="1" applyAlignment="1">
      <alignment horizontal="center"/>
    </xf>
    <xf numFmtId="0" fontId="1" fillId="0" borderId="8" xfId="2" applyFill="1" applyBorder="1" applyAlignment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2" fontId="1" fillId="0" borderId="8" xfId="2" applyNumberFormat="1" applyFill="1" applyBorder="1" applyAlignment="1">
      <alignment horizontal="center" vertical="center"/>
    </xf>
    <xf numFmtId="164" fontId="1" fillId="0" borderId="25" xfId="2" applyNumberFormat="1" applyFill="1" applyBorder="1" applyAlignment="1">
      <alignment horizontal="center"/>
    </xf>
    <xf numFmtId="0" fontId="10" fillId="0" borderId="10" xfId="2" applyFont="1" applyFill="1" applyBorder="1" applyAlignment="1">
      <alignment horizontal="left"/>
    </xf>
    <xf numFmtId="14" fontId="10" fillId="0" borderId="10" xfId="2" applyNumberFormat="1" applyFont="1" applyFill="1" applyBorder="1" applyAlignment="1">
      <alignment horizontal="center"/>
    </xf>
    <xf numFmtId="2" fontId="10" fillId="0" borderId="0" xfId="1" applyNumberFormat="1" applyFont="1" applyFill="1"/>
    <xf numFmtId="1" fontId="1" fillId="0" borderId="8" xfId="2" applyNumberFormat="1" applyFill="1" applyBorder="1" applyAlignment="1">
      <alignment horizontal="center"/>
    </xf>
    <xf numFmtId="164" fontId="1" fillId="0" borderId="23" xfId="1" applyNumberFormat="1" applyFill="1" applyBorder="1" applyAlignment="1">
      <alignment horizontal="left" vertical="center" wrapText="1"/>
    </xf>
    <xf numFmtId="164" fontId="1" fillId="0" borderId="28" xfId="1" applyNumberFormat="1" applyFill="1" applyBorder="1" applyAlignment="1">
      <alignment horizontal="left" vertical="center" wrapText="1"/>
    </xf>
    <xf numFmtId="164" fontId="1" fillId="0" borderId="0" xfId="1" applyNumberFormat="1" applyFill="1" applyAlignment="1">
      <alignment horizontal="right"/>
    </xf>
    <xf numFmtId="2" fontId="1" fillId="0" borderId="0" xfId="1" applyNumberFormat="1" applyFill="1" applyAlignment="1">
      <alignment vertical="center" wrapText="1"/>
    </xf>
    <xf numFmtId="165" fontId="1" fillId="0" borderId="0" xfId="2" applyNumberFormat="1" applyFill="1"/>
    <xf numFmtId="0" fontId="12" fillId="0" borderId="34" xfId="2" applyFont="1" applyFill="1" applyBorder="1" applyAlignment="1">
      <alignment horizontal="right" vertical="center" wrapText="1"/>
    </xf>
    <xf numFmtId="0" fontId="1" fillId="0" borderId="1" xfId="2" applyFill="1" applyBorder="1" applyAlignment="1">
      <alignment horizontal="center"/>
    </xf>
    <xf numFmtId="164" fontId="1" fillId="0" borderId="1" xfId="2" applyNumberFormat="1" applyFill="1" applyBorder="1" applyAlignment="1">
      <alignment horizontal="center"/>
    </xf>
    <xf numFmtId="164" fontId="1" fillId="0" borderId="8" xfId="1" applyNumberFormat="1" applyFill="1" applyBorder="1" applyAlignment="1">
      <alignment horizontal="center" vertical="center"/>
    </xf>
    <xf numFmtId="164" fontId="11" fillId="0" borderId="8" xfId="1" applyNumberFormat="1" applyFont="1" applyFill="1" applyBorder="1" applyAlignment="1">
      <alignment horizontal="center" vertical="center"/>
    </xf>
    <xf numFmtId="2" fontId="1" fillId="0" borderId="8" xfId="1" applyNumberFormat="1" applyFill="1" applyBorder="1" applyAlignment="1">
      <alignment horizontal="center" vertical="center"/>
    </xf>
    <xf numFmtId="44" fontId="1" fillId="0" borderId="8" xfId="1" applyFill="1" applyBorder="1" applyAlignment="1">
      <alignment horizontal="center" vertical="center"/>
    </xf>
    <xf numFmtId="14" fontId="10" fillId="0" borderId="0" xfId="2" applyNumberFormat="1" applyFont="1" applyFill="1" applyAlignment="1">
      <alignment horizontal="center"/>
    </xf>
    <xf numFmtId="0" fontId="10" fillId="0" borderId="3" xfId="2" applyFont="1" applyFill="1" applyBorder="1" applyAlignment="1">
      <alignment horizontal="left" vertical="center" wrapText="1"/>
    </xf>
    <xf numFmtId="0" fontId="10" fillId="0" borderId="8" xfId="2" applyFont="1" applyFill="1" applyBorder="1" applyAlignment="1">
      <alignment horizontal="left" vertical="center" wrapText="1"/>
    </xf>
    <xf numFmtId="0" fontId="10" fillId="0" borderId="8" xfId="2" applyFont="1" applyFill="1" applyBorder="1"/>
    <xf numFmtId="3" fontId="1" fillId="0" borderId="0" xfId="2" applyNumberFormat="1" applyFill="1" applyAlignment="1">
      <alignment horizontal="right" vertical="center" wrapText="1"/>
    </xf>
    <xf numFmtId="0" fontId="10" fillId="0" borderId="23" xfId="2" applyFont="1" applyFill="1" applyBorder="1" applyAlignment="1">
      <alignment horizontal="center"/>
    </xf>
    <xf numFmtId="14" fontId="10" fillId="0" borderId="23" xfId="2" applyNumberFormat="1" applyFont="1" applyFill="1" applyBorder="1" applyAlignment="1">
      <alignment horizontal="center"/>
    </xf>
    <xf numFmtId="164" fontId="1" fillId="0" borderId="23" xfId="1" applyNumberFormat="1" applyFill="1" applyBorder="1" applyAlignment="1">
      <alignment horizontal="center"/>
    </xf>
    <xf numFmtId="0" fontId="10" fillId="0" borderId="0" xfId="2" applyFont="1" applyFill="1" applyAlignment="1">
      <alignment horizontal="left"/>
    </xf>
    <xf numFmtId="3" fontId="1" fillId="0" borderId="0" xfId="2" applyNumberFormat="1" applyFill="1" applyAlignment="1">
      <alignment horizontal="center" vertical="center" wrapText="1"/>
    </xf>
    <xf numFmtId="3" fontId="10" fillId="0" borderId="0" xfId="2" applyNumberFormat="1" applyFont="1" applyFill="1" applyAlignment="1">
      <alignment horizontal="center"/>
    </xf>
    <xf numFmtId="3" fontId="1" fillId="0" borderId="0" xfId="2" applyNumberFormat="1" applyFill="1" applyAlignment="1">
      <alignment horizontal="center"/>
    </xf>
    <xf numFmtId="0" fontId="11" fillId="0" borderId="21" xfId="2" applyFont="1" applyFill="1" applyBorder="1" applyAlignment="1">
      <alignment horizontal="right" vertical="center" wrapText="1"/>
    </xf>
    <xf numFmtId="3" fontId="11" fillId="0" borderId="0" xfId="2" applyNumberFormat="1" applyFont="1" applyFill="1" applyAlignment="1">
      <alignment horizontal="center" vertical="center" wrapText="1"/>
    </xf>
    <xf numFmtId="44" fontId="1" fillId="0" borderId="8" xfId="1" applyFill="1" applyBorder="1" applyAlignment="1">
      <alignment horizontal="left"/>
    </xf>
    <xf numFmtId="164" fontId="1" fillId="0" borderId="0" xfId="1" applyNumberFormat="1" applyFill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1" fillId="0" borderId="31" xfId="2" applyFont="1" applyFill="1" applyBorder="1" applyAlignment="1">
      <alignment horizontal="right" vertical="center" wrapText="1"/>
    </xf>
    <xf numFmtId="0" fontId="11" fillId="0" borderId="0" xfId="2" applyFont="1" applyFill="1" applyAlignment="1">
      <alignment horizontal="right" vertical="center" wrapText="1"/>
    </xf>
    <xf numFmtId="164" fontId="11" fillId="0" borderId="0" xfId="2" applyNumberFormat="1" applyFont="1" applyFill="1" applyAlignment="1">
      <alignment horizontal="center"/>
    </xf>
    <xf numFmtId="0" fontId="8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164" fontId="1" fillId="0" borderId="0" xfId="1" applyNumberFormat="1" applyFill="1" applyAlignment="1">
      <alignment horizontal="center" vertical="center" wrapText="1"/>
    </xf>
    <xf numFmtId="0" fontId="1" fillId="0" borderId="0" xfId="2" applyFill="1" applyAlignment="1">
      <alignment horizontal="center" vertical="center" wrapText="1"/>
    </xf>
    <xf numFmtId="0" fontId="1" fillId="0" borderId="0" xfId="2" applyFill="1" applyAlignment="1">
      <alignment horizontal="center" vertical="center"/>
    </xf>
    <xf numFmtId="2" fontId="1" fillId="0" borderId="0" xfId="2" applyNumberFormat="1" applyFill="1" applyAlignment="1">
      <alignment horizontal="center" vertical="center" wrapText="1"/>
    </xf>
    <xf numFmtId="0" fontId="10" fillId="0" borderId="3" xfId="2" applyFont="1" applyFill="1" applyBorder="1" applyAlignment="1">
      <alignment horizontal="left"/>
    </xf>
    <xf numFmtId="0" fontId="10" fillId="0" borderId="23" xfId="2" applyFont="1" applyFill="1" applyBorder="1" applyAlignment="1">
      <alignment horizontal="left"/>
    </xf>
    <xf numFmtId="0" fontId="10" fillId="0" borderId="3" xfId="2" applyFont="1" applyFill="1" applyBorder="1"/>
    <xf numFmtId="44" fontId="1" fillId="0" borderId="8" xfId="1" applyFill="1" applyBorder="1"/>
    <xf numFmtId="49" fontId="0" fillId="0" borderId="0" xfId="0" applyNumberFormat="1" applyFill="1" applyAlignment="1">
      <alignment horizontal="center"/>
    </xf>
    <xf numFmtId="164" fontId="1" fillId="0" borderId="23" xfId="1" applyNumberFormat="1" applyFill="1" applyBorder="1" applyAlignment="1">
      <alignment horizontal="right" vertical="center" wrapText="1"/>
    </xf>
    <xf numFmtId="14" fontId="10" fillId="0" borderId="8" xfId="2" applyNumberFormat="1" applyFont="1" applyFill="1" applyBorder="1" applyAlignment="1">
      <alignment horizontal="center" vertical="center"/>
    </xf>
    <xf numFmtId="0" fontId="10" fillId="0" borderId="19" xfId="2" applyFont="1" applyFill="1" applyBorder="1"/>
    <xf numFmtId="3" fontId="12" fillId="0" borderId="0" xfId="2" applyNumberFormat="1" applyFont="1" applyFill="1" applyAlignment="1">
      <alignment horizontal="center"/>
    </xf>
    <xf numFmtId="0" fontId="10" fillId="0" borderId="0" xfId="2" applyFont="1" applyFill="1"/>
    <xf numFmtId="164" fontId="10" fillId="0" borderId="0" xfId="1" applyNumberFormat="1" applyFont="1" applyFill="1"/>
    <xf numFmtId="165" fontId="10" fillId="0" borderId="0" xfId="2" applyNumberFormat="1" applyFont="1" applyFill="1" applyAlignment="1">
      <alignment horizontal="center"/>
    </xf>
    <xf numFmtId="49" fontId="10" fillId="0" borderId="0" xfId="0" applyNumberFormat="1" applyFont="1" applyFill="1" applyAlignment="1">
      <alignment horizontal="center"/>
    </xf>
    <xf numFmtId="2" fontId="10" fillId="0" borderId="0" xfId="2" applyNumberFormat="1" applyFont="1" applyFill="1" applyAlignment="1">
      <alignment horizontal="center"/>
    </xf>
    <xf numFmtId="44" fontId="1" fillId="0" borderId="8" xfId="2" applyNumberFormat="1" applyFill="1" applyBorder="1" applyAlignment="1">
      <alignment vertical="center"/>
    </xf>
    <xf numFmtId="4" fontId="1" fillId="0" borderId="0" xfId="2" applyNumberFormat="1" applyFill="1" applyAlignment="1">
      <alignment vertical="center" wrapText="1"/>
    </xf>
    <xf numFmtId="4" fontId="1" fillId="0" borderId="0" xfId="2" applyNumberFormat="1" applyFill="1" applyAlignment="1">
      <alignment horizontal="right" vertical="center" wrapText="1"/>
    </xf>
    <xf numFmtId="14" fontId="10" fillId="0" borderId="37" xfId="2" applyNumberFormat="1" applyFont="1" applyFill="1" applyBorder="1" applyAlignment="1">
      <alignment horizontal="center"/>
    </xf>
    <xf numFmtId="44" fontId="1" fillId="0" borderId="0" xfId="1" applyFill="1"/>
    <xf numFmtId="0" fontId="13" fillId="0" borderId="0" xfId="2" applyFont="1" applyFill="1" applyAlignment="1">
      <alignment horizontal="center" vertical="center" wrapText="1"/>
    </xf>
    <xf numFmtId="0" fontId="10" fillId="0" borderId="23" xfId="2" applyFont="1" applyFill="1" applyBorder="1"/>
    <xf numFmtId="2" fontId="1" fillId="0" borderId="0" xfId="2" applyNumberFormat="1" applyFill="1"/>
    <xf numFmtId="2" fontId="10" fillId="0" borderId="0" xfId="1" applyNumberFormat="1" applyFont="1" applyFill="1" applyAlignment="1">
      <alignment horizontal="center" vertical="center" wrapText="1"/>
    </xf>
    <xf numFmtId="164" fontId="10" fillId="0" borderId="0" xfId="1" applyNumberFormat="1" applyFont="1" applyFill="1" applyAlignment="1">
      <alignment horizontal="center" vertical="center" wrapText="1"/>
    </xf>
    <xf numFmtId="0" fontId="11" fillId="0" borderId="42" xfId="2" applyFont="1" applyFill="1" applyBorder="1" applyAlignment="1">
      <alignment horizontal="right" vertical="center" wrapText="1"/>
    </xf>
    <xf numFmtId="164" fontId="11" fillId="0" borderId="29" xfId="1" applyNumberFormat="1" applyFont="1" applyFill="1" applyBorder="1" applyAlignment="1">
      <alignment horizontal="center"/>
    </xf>
    <xf numFmtId="2" fontId="1" fillId="0" borderId="0" xfId="1" applyNumberFormat="1" applyFill="1" applyAlignment="1">
      <alignment horizontal="center"/>
    </xf>
    <xf numFmtId="2" fontId="1" fillId="0" borderId="8" xfId="1" applyNumberFormat="1" applyFill="1" applyBorder="1" applyAlignment="1">
      <alignment horizontal="center"/>
    </xf>
    <xf numFmtId="164" fontId="1" fillId="0" borderId="11" xfId="1" applyNumberForma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right" vertical="center" wrapText="1"/>
    </xf>
    <xf numFmtId="166" fontId="11" fillId="0" borderId="0" xfId="2" applyNumberFormat="1" applyFont="1" applyFill="1"/>
    <xf numFmtId="2" fontId="11" fillId="0" borderId="0" xfId="1" applyNumberFormat="1" applyFont="1" applyFill="1"/>
    <xf numFmtId="166" fontId="11" fillId="0" borderId="0" xfId="2" applyNumberFormat="1" applyFont="1" applyFill="1" applyAlignment="1">
      <alignment horizontal="center"/>
    </xf>
    <xf numFmtId="0" fontId="10" fillId="0" borderId="3" xfId="2" applyFont="1" applyFill="1" applyBorder="1" applyAlignment="1">
      <alignment horizontal="center"/>
    </xf>
    <xf numFmtId="49" fontId="15" fillId="0" borderId="0" xfId="2" applyNumberFormat="1" applyFont="1" applyFill="1" applyAlignment="1">
      <alignment horizontal="left" vertical="center" wrapText="1"/>
    </xf>
    <xf numFmtId="0" fontId="15" fillId="0" borderId="0" xfId="2" applyFont="1" applyFill="1" applyAlignment="1">
      <alignment horizontal="center"/>
    </xf>
    <xf numFmtId="14" fontId="15" fillId="0" borderId="0" xfId="2" applyNumberFormat="1" applyFont="1" applyFill="1" applyAlignment="1">
      <alignment horizontal="center"/>
    </xf>
    <xf numFmtId="164" fontId="15" fillId="0" borderId="0" xfId="2" applyNumberFormat="1" applyFont="1" applyFill="1" applyAlignment="1">
      <alignment horizontal="center"/>
    </xf>
    <xf numFmtId="2" fontId="15" fillId="0" borderId="0" xfId="2" applyNumberFormat="1" applyFont="1" applyFill="1" applyAlignment="1">
      <alignment horizontal="right"/>
    </xf>
    <xf numFmtId="164" fontId="15" fillId="0" borderId="0" xfId="1" applyNumberFormat="1" applyFont="1" applyFill="1" applyAlignment="1">
      <alignment horizontal="right" vertical="center" wrapText="1"/>
    </xf>
    <xf numFmtId="164" fontId="16" fillId="0" borderId="0" xfId="1" applyNumberFormat="1" applyFont="1" applyFill="1"/>
    <xf numFmtId="2" fontId="15" fillId="0" borderId="0" xfId="1" applyNumberFormat="1" applyFont="1" applyFill="1"/>
    <xf numFmtId="164" fontId="15" fillId="0" borderId="0" xfId="1" applyNumberFormat="1" applyFont="1" applyFill="1"/>
    <xf numFmtId="0" fontId="15" fillId="0" borderId="0" xfId="2" applyFont="1" applyFill="1"/>
    <xf numFmtId="165" fontId="15" fillId="0" borderId="0" xfId="2" applyNumberFormat="1" applyFont="1" applyFill="1" applyAlignment="1">
      <alignment horizontal="center"/>
    </xf>
    <xf numFmtId="49" fontId="15" fillId="0" borderId="0" xfId="0" applyNumberFormat="1" applyFont="1" applyFill="1" applyAlignment="1">
      <alignment horizontal="center"/>
    </xf>
    <xf numFmtId="2" fontId="15" fillId="0" borderId="0" xfId="2" applyNumberFormat="1" applyFont="1" applyFill="1" applyAlignment="1">
      <alignment horizontal="center"/>
    </xf>
    <xf numFmtId="49" fontId="10" fillId="0" borderId="0" xfId="2" applyNumberFormat="1" applyFont="1" applyFill="1" applyAlignment="1">
      <alignment horizontal="center"/>
    </xf>
    <xf numFmtId="164" fontId="1" fillId="0" borderId="11" xfId="1" applyNumberFormat="1" applyFill="1" applyBorder="1" applyAlignment="1">
      <alignment horizontal="left"/>
    </xf>
    <xf numFmtId="164" fontId="1" fillId="0" borderId="10" xfId="1" applyNumberFormat="1" applyFill="1" applyBorder="1" applyAlignment="1">
      <alignment horizontal="left" vertical="center" wrapText="1"/>
    </xf>
    <xf numFmtId="164" fontId="1" fillId="0" borderId="11" xfId="1" applyNumberFormat="1" applyFill="1" applyBorder="1" applyAlignment="1">
      <alignment horizontal="left" vertical="center" wrapText="1"/>
    </xf>
    <xf numFmtId="164" fontId="1" fillId="0" borderId="43" xfId="1" applyNumberFormat="1" applyFill="1" applyBorder="1" applyAlignment="1">
      <alignment horizontal="left" vertical="center" wrapText="1"/>
    </xf>
    <xf numFmtId="2" fontId="1" fillId="0" borderId="0" xfId="2" applyNumberFormat="1" applyFill="1" applyAlignment="1">
      <alignment vertical="center" wrapText="1"/>
    </xf>
    <xf numFmtId="2" fontId="17" fillId="0" borderId="8" xfId="1" applyNumberFormat="1" applyFont="1" applyFill="1" applyBorder="1"/>
    <xf numFmtId="164" fontId="11" fillId="0" borderId="21" xfId="1" applyNumberFormat="1" applyFont="1" applyFill="1" applyBorder="1" applyAlignment="1">
      <alignment horizontal="center"/>
    </xf>
    <xf numFmtId="164" fontId="1" fillId="0" borderId="4" xfId="1" applyNumberFormat="1" applyFill="1" applyBorder="1" applyAlignment="1">
      <alignment horizontal="center" vertical="center" wrapText="1"/>
    </xf>
    <xf numFmtId="3" fontId="1" fillId="0" borderId="0" xfId="2" applyNumberFormat="1" applyFill="1"/>
    <xf numFmtId="14" fontId="18" fillId="0" borderId="0" xfId="0" applyNumberFormat="1" applyFont="1" applyFill="1"/>
    <xf numFmtId="0" fontId="1" fillId="0" borderId="0" xfId="3"/>
    <xf numFmtId="0" fontId="1" fillId="0" borderId="0" xfId="3" applyAlignment="1">
      <alignment horizontal="center"/>
    </xf>
    <xf numFmtId="167" fontId="1" fillId="0" borderId="0" xfId="3" applyNumberFormat="1" applyAlignment="1">
      <alignment horizontal="center"/>
    </xf>
    <xf numFmtId="0" fontId="5" fillId="9" borderId="0" xfId="3" applyFont="1" applyFill="1" applyAlignment="1">
      <alignment horizontal="left"/>
    </xf>
    <xf numFmtId="167" fontId="5" fillId="9" borderId="0" xfId="3" applyNumberFormat="1" applyFont="1" applyFill="1" applyAlignment="1">
      <alignment horizontal="center"/>
    </xf>
    <xf numFmtId="0" fontId="19" fillId="10" borderId="33" xfId="3" applyFont="1" applyFill="1" applyBorder="1" applyAlignment="1">
      <alignment horizontal="center"/>
    </xf>
    <xf numFmtId="49" fontId="11" fillId="0" borderId="48" xfId="3" applyNumberFormat="1" applyFont="1" applyBorder="1" applyAlignment="1">
      <alignment horizontal="center" vertical="center" wrapText="1"/>
    </xf>
    <xf numFmtId="1" fontId="21" fillId="11" borderId="25" xfId="3" applyNumberFormat="1" applyFont="1" applyFill="1" applyBorder="1" applyAlignment="1">
      <alignment horizontal="left" vertical="center" wrapText="1"/>
    </xf>
    <xf numFmtId="0" fontId="21" fillId="0" borderId="25" xfId="3" applyFont="1" applyBorder="1" applyAlignment="1">
      <alignment horizontal="center" vertical="center" wrapText="1"/>
    </xf>
    <xf numFmtId="2" fontId="21" fillId="11" borderId="25" xfId="3" applyNumberFormat="1" applyFont="1" applyFill="1" applyBorder="1" applyAlignment="1">
      <alignment horizontal="center" vertical="center" wrapText="1"/>
    </xf>
    <xf numFmtId="167" fontId="21" fillId="0" borderId="49" xfId="3" applyNumberFormat="1" applyFont="1" applyBorder="1" applyAlignment="1">
      <alignment horizontal="center" vertical="center" wrapText="1"/>
    </xf>
    <xf numFmtId="49" fontId="11" fillId="0" borderId="50" xfId="3" applyNumberFormat="1" applyFont="1" applyBorder="1" applyAlignment="1">
      <alignment horizontal="center" vertical="center" wrapText="1"/>
    </xf>
    <xf numFmtId="1" fontId="21" fillId="11" borderId="0" xfId="3" applyNumberFormat="1" applyFont="1" applyFill="1" applyAlignment="1">
      <alignment horizontal="left" vertical="center" wrapText="1"/>
    </xf>
    <xf numFmtId="0" fontId="21" fillId="0" borderId="0" xfId="3" applyFont="1" applyAlignment="1">
      <alignment horizontal="center" vertical="center" wrapText="1"/>
    </xf>
    <xf numFmtId="2" fontId="21" fillId="11" borderId="0" xfId="3" applyNumberFormat="1" applyFont="1" applyFill="1" applyAlignment="1">
      <alignment horizontal="center" vertical="center" wrapText="1"/>
    </xf>
    <xf numFmtId="167" fontId="21" fillId="0" borderId="19" xfId="3" applyNumberFormat="1" applyFont="1" applyBorder="1" applyAlignment="1">
      <alignment horizontal="center" vertical="center" wrapText="1"/>
    </xf>
    <xf numFmtId="49" fontId="11" fillId="0" borderId="31" xfId="3" applyNumberFormat="1" applyFont="1" applyBorder="1" applyAlignment="1">
      <alignment horizontal="center" vertical="center" wrapText="1"/>
    </xf>
    <xf numFmtId="1" fontId="21" fillId="11" borderId="1" xfId="3" applyNumberFormat="1" applyFont="1" applyFill="1" applyBorder="1" applyAlignment="1">
      <alignment horizontal="left" vertical="center" wrapText="1"/>
    </xf>
    <xf numFmtId="0" fontId="21" fillId="0" borderId="1" xfId="3" applyFont="1" applyBorder="1" applyAlignment="1">
      <alignment horizontal="center" vertical="center" wrapText="1"/>
    </xf>
    <xf numFmtId="2" fontId="21" fillId="11" borderId="1" xfId="3" applyNumberFormat="1" applyFont="1" applyFill="1" applyBorder="1" applyAlignment="1">
      <alignment horizontal="center" vertical="center" wrapText="1"/>
    </xf>
    <xf numFmtId="167" fontId="21" fillId="0" borderId="51" xfId="3" applyNumberFormat="1" applyFont="1" applyBorder="1" applyAlignment="1">
      <alignment horizontal="center" vertical="center" wrapText="1"/>
    </xf>
    <xf numFmtId="0" fontId="1" fillId="0" borderId="32" xfId="3" applyBorder="1" applyAlignment="1">
      <alignment horizontal="center"/>
    </xf>
    <xf numFmtId="0" fontId="1" fillId="0" borderId="48" xfId="3" applyBorder="1" applyAlignment="1">
      <alignment horizontal="center" vertical="center" wrapText="1"/>
    </xf>
    <xf numFmtId="2" fontId="21" fillId="11" borderId="25" xfId="3" applyNumberFormat="1" applyFont="1" applyFill="1" applyBorder="1" applyAlignment="1">
      <alignment horizontal="left" vertical="center" wrapText="1"/>
    </xf>
    <xf numFmtId="0" fontId="1" fillId="0" borderId="50" xfId="3" applyBorder="1" applyAlignment="1">
      <alignment horizontal="center" vertical="center" wrapText="1"/>
    </xf>
    <xf numFmtId="2" fontId="21" fillId="11" borderId="0" xfId="3" applyNumberFormat="1" applyFont="1" applyFill="1" applyAlignment="1">
      <alignment horizontal="left" vertical="center" wrapText="1"/>
    </xf>
    <xf numFmtId="0" fontId="1" fillId="0" borderId="31" xfId="3" applyBorder="1" applyAlignment="1">
      <alignment horizontal="center" vertical="center" wrapText="1"/>
    </xf>
    <xf numFmtId="2" fontId="21" fillId="11" borderId="1" xfId="3" applyNumberFormat="1" applyFont="1" applyFill="1" applyBorder="1" applyAlignment="1">
      <alignment horizontal="left" vertical="center" wrapText="1"/>
    </xf>
    <xf numFmtId="0" fontId="1" fillId="0" borderId="0" xfId="3" applyAlignment="1">
      <alignment horizontal="center" vertical="center" wrapText="1"/>
    </xf>
    <xf numFmtId="0" fontId="1" fillId="0" borderId="32" xfId="3" applyBorder="1" applyAlignment="1">
      <alignment horizontal="center" vertical="center" wrapText="1"/>
    </xf>
    <xf numFmtId="167" fontId="1" fillId="0" borderId="0" xfId="3" applyNumberFormat="1" applyAlignment="1">
      <alignment horizontal="center" vertical="center" wrapText="1"/>
    </xf>
    <xf numFmtId="0" fontId="21" fillId="0" borderId="48" xfId="3" applyFont="1" applyBorder="1" applyAlignment="1">
      <alignment horizontal="center" vertical="center" wrapText="1"/>
    </xf>
    <xf numFmtId="2" fontId="21" fillId="11" borderId="25" xfId="3" applyNumberFormat="1" applyFont="1" applyFill="1" applyBorder="1" applyAlignment="1">
      <alignment vertical="center" wrapText="1"/>
    </xf>
    <xf numFmtId="0" fontId="1" fillId="0" borderId="25" xfId="3" applyBorder="1" applyAlignment="1">
      <alignment horizontal="center"/>
    </xf>
    <xf numFmtId="167" fontId="1" fillId="0" borderId="49" xfId="3" applyNumberFormat="1" applyBorder="1" applyAlignment="1">
      <alignment horizontal="center"/>
    </xf>
    <xf numFmtId="0" fontId="21" fillId="0" borderId="50" xfId="3" applyFont="1" applyBorder="1" applyAlignment="1">
      <alignment horizontal="center" vertical="center" wrapText="1"/>
    </xf>
    <xf numFmtId="2" fontId="21" fillId="11" borderId="0" xfId="3" applyNumberFormat="1" applyFont="1" applyFill="1" applyAlignment="1">
      <alignment vertical="center" wrapText="1"/>
    </xf>
    <xf numFmtId="167" fontId="1" fillId="0" borderId="19" xfId="3" applyNumberFormat="1" applyBorder="1" applyAlignment="1">
      <alignment horizontal="center"/>
    </xf>
    <xf numFmtId="0" fontId="21" fillId="0" borderId="31" xfId="3" applyFont="1" applyBorder="1" applyAlignment="1">
      <alignment horizontal="center" vertical="center" wrapText="1"/>
    </xf>
    <xf numFmtId="2" fontId="21" fillId="11" borderId="1" xfId="3" applyNumberFormat="1" applyFont="1" applyFill="1" applyBorder="1" applyAlignment="1">
      <alignment vertical="center" wrapText="1"/>
    </xf>
    <xf numFmtId="0" fontId="1" fillId="0" borderId="1" xfId="3" applyBorder="1" applyAlignment="1">
      <alignment horizontal="center"/>
    </xf>
    <xf numFmtId="167" fontId="1" fillId="0" borderId="51" xfId="3" applyNumberFormat="1" applyBorder="1" applyAlignment="1">
      <alignment horizontal="center"/>
    </xf>
    <xf numFmtId="49" fontId="1" fillId="0" borderId="0" xfId="3" applyNumberFormat="1"/>
    <xf numFmtId="0" fontId="21" fillId="0" borderId="32" xfId="3" applyFont="1" applyBorder="1" applyAlignment="1">
      <alignment horizontal="center" vertical="center" wrapText="1"/>
    </xf>
    <xf numFmtId="49" fontId="1" fillId="0" borderId="0" xfId="3" applyNumberFormat="1" applyAlignment="1">
      <alignment horizontal="center"/>
    </xf>
    <xf numFmtId="0" fontId="23" fillId="0" borderId="0" xfId="3" applyFont="1"/>
    <xf numFmtId="49" fontId="1" fillId="0" borderId="25" xfId="3" applyNumberFormat="1" applyBorder="1" applyAlignment="1">
      <alignment horizontal="center" vertical="center" wrapText="1"/>
    </xf>
    <xf numFmtId="167" fontId="1" fillId="0" borderId="49" xfId="3" applyNumberFormat="1" applyBorder="1" applyAlignment="1">
      <alignment horizontal="center" vertical="center" wrapText="1"/>
    </xf>
    <xf numFmtId="49" fontId="1" fillId="0" borderId="0" xfId="3" applyNumberFormat="1" applyAlignment="1">
      <alignment horizontal="center" vertical="center" wrapText="1"/>
    </xf>
    <xf numFmtId="167" fontId="1" fillId="0" borderId="19" xfId="3" applyNumberFormat="1" applyBorder="1" applyAlignment="1">
      <alignment horizontal="center" vertical="center" wrapText="1"/>
    </xf>
    <xf numFmtId="0" fontId="10" fillId="0" borderId="50" xfId="3" applyFont="1" applyBorder="1" applyAlignment="1">
      <alignment horizontal="center" vertical="center" wrapText="1"/>
    </xf>
    <xf numFmtId="0" fontId="10" fillId="0" borderId="31" xfId="3" applyFont="1" applyBorder="1" applyAlignment="1">
      <alignment horizontal="center" vertical="center" wrapText="1"/>
    </xf>
    <xf numFmtId="49" fontId="1" fillId="0" borderId="1" xfId="3" applyNumberFormat="1" applyBorder="1" applyAlignment="1">
      <alignment horizontal="center" vertical="center" wrapText="1"/>
    </xf>
    <xf numFmtId="167" fontId="1" fillId="0" borderId="51" xfId="3" applyNumberFormat="1" applyBorder="1" applyAlignment="1">
      <alignment horizontal="center" vertical="center" wrapText="1"/>
    </xf>
    <xf numFmtId="0" fontId="19" fillId="10" borderId="44" xfId="3" applyFont="1" applyFill="1" applyBorder="1" applyAlignment="1">
      <alignment horizontal="center" vertical="center" wrapText="1"/>
    </xf>
    <xf numFmtId="0" fontId="19" fillId="10" borderId="53" xfId="3" applyFont="1" applyFill="1" applyBorder="1" applyAlignment="1">
      <alignment horizontal="center"/>
    </xf>
    <xf numFmtId="0" fontId="20" fillId="10" borderId="32" xfId="3" applyFont="1" applyFill="1" applyBorder="1" applyAlignment="1">
      <alignment horizontal="center"/>
    </xf>
    <xf numFmtId="49" fontId="21" fillId="0" borderId="48" xfId="3" applyNumberFormat="1" applyFont="1" applyBorder="1" applyAlignment="1">
      <alignment horizontal="center" vertical="center" wrapText="1"/>
    </xf>
    <xf numFmtId="49" fontId="21" fillId="0" borderId="25" xfId="3" applyNumberFormat="1" applyFont="1" applyBorder="1" applyAlignment="1">
      <alignment horizontal="left" vertical="center" wrapText="1"/>
    </xf>
    <xf numFmtId="1" fontId="21" fillId="0" borderId="25" xfId="3" applyNumberFormat="1" applyFont="1" applyBorder="1" applyAlignment="1">
      <alignment horizontal="center" vertical="center" wrapText="1"/>
    </xf>
    <xf numFmtId="49" fontId="21" fillId="0" borderId="25" xfId="3" applyNumberFormat="1" applyFont="1" applyBorder="1" applyAlignment="1">
      <alignment horizontal="center" vertical="center" wrapText="1"/>
    </xf>
    <xf numFmtId="49" fontId="21" fillId="0" borderId="50" xfId="3" applyNumberFormat="1" applyFont="1" applyBorder="1" applyAlignment="1">
      <alignment horizontal="center" vertical="center" wrapText="1"/>
    </xf>
    <xf numFmtId="49" fontId="21" fillId="11" borderId="0" xfId="3" applyNumberFormat="1" applyFont="1" applyFill="1" applyAlignment="1">
      <alignment horizontal="left" vertical="center" wrapText="1"/>
    </xf>
    <xf numFmtId="1" fontId="21" fillId="0" borderId="0" xfId="3" applyNumberFormat="1" applyFont="1" applyAlignment="1">
      <alignment horizontal="center" vertical="center" wrapText="1"/>
    </xf>
    <xf numFmtId="49" fontId="21" fillId="11" borderId="1" xfId="3" applyNumberFormat="1" applyFont="1" applyFill="1" applyBorder="1" applyAlignment="1">
      <alignment horizontal="left" vertical="center" wrapText="1"/>
    </xf>
    <xf numFmtId="1" fontId="21" fillId="0" borderId="1" xfId="3" applyNumberFormat="1" applyFont="1" applyBorder="1" applyAlignment="1">
      <alignment horizontal="center" vertical="center" wrapText="1"/>
    </xf>
    <xf numFmtId="1" fontId="1" fillId="0" borderId="32" xfId="3" applyNumberFormat="1" applyBorder="1" applyAlignment="1">
      <alignment horizontal="center"/>
    </xf>
    <xf numFmtId="0" fontId="21" fillId="0" borderId="0" xfId="3" applyFont="1"/>
    <xf numFmtId="2" fontId="21" fillId="0" borderId="25" xfId="3" applyNumberFormat="1" applyFont="1" applyBorder="1" applyAlignment="1">
      <alignment horizontal="left" vertical="center" wrapText="1"/>
    </xf>
    <xf numFmtId="2" fontId="21" fillId="0" borderId="25" xfId="3" applyNumberFormat="1" applyFont="1" applyBorder="1" applyAlignment="1">
      <alignment horizontal="center" vertical="center" wrapText="1"/>
    </xf>
    <xf numFmtId="2" fontId="21" fillId="0" borderId="0" xfId="3" applyNumberFormat="1" applyFont="1" applyAlignment="1">
      <alignment horizontal="left" vertical="center" wrapText="1"/>
    </xf>
    <xf numFmtId="2" fontId="21" fillId="0" borderId="0" xfId="3" applyNumberFormat="1" applyFont="1" applyAlignment="1">
      <alignment horizontal="center" vertical="center" wrapText="1"/>
    </xf>
    <xf numFmtId="0" fontId="1" fillId="0" borderId="31" xfId="3" applyBorder="1"/>
    <xf numFmtId="0" fontId="1" fillId="0" borderId="1" xfId="3" applyBorder="1"/>
    <xf numFmtId="0" fontId="1" fillId="0" borderId="50" xfId="3" applyBorder="1"/>
    <xf numFmtId="49" fontId="1" fillId="0" borderId="1" xfId="3" applyNumberFormat="1" applyBorder="1" applyAlignment="1">
      <alignment horizontal="left"/>
    </xf>
    <xf numFmtId="0" fontId="19" fillId="10" borderId="52" xfId="3" applyFont="1" applyFill="1" applyBorder="1" applyAlignment="1">
      <alignment horizontal="center"/>
    </xf>
    <xf numFmtId="2" fontId="21" fillId="0" borderId="25" xfId="3" applyNumberFormat="1" applyFont="1" applyBorder="1"/>
    <xf numFmtId="2" fontId="21" fillId="0" borderId="0" xfId="3" applyNumberFormat="1" applyFont="1"/>
    <xf numFmtId="2" fontId="21" fillId="0" borderId="1" xfId="3" applyNumberFormat="1" applyFont="1" applyBorder="1"/>
    <xf numFmtId="2" fontId="21" fillId="0" borderId="1" xfId="3" applyNumberFormat="1" applyFont="1" applyBorder="1" applyAlignment="1">
      <alignment horizontal="center" vertical="center" wrapText="1"/>
    </xf>
    <xf numFmtId="0" fontId="4" fillId="0" borderId="0" xfId="3" applyFont="1" applyAlignment="1">
      <alignment horizontal="center"/>
    </xf>
    <xf numFmtId="167" fontId="4" fillId="0" borderId="0" xfId="3" applyNumberFormat="1" applyFont="1" applyAlignment="1">
      <alignment horizontal="center"/>
    </xf>
    <xf numFmtId="49" fontId="14" fillId="0" borderId="48" xfId="3" applyNumberFormat="1" applyFont="1" applyBorder="1" applyAlignment="1">
      <alignment horizontal="center" vertical="center" wrapText="1"/>
    </xf>
    <xf numFmtId="2" fontId="21" fillId="0" borderId="25" xfId="3" applyNumberFormat="1" applyFont="1" applyBorder="1" applyAlignment="1">
      <alignment horizontal="left"/>
    </xf>
    <xf numFmtId="167" fontId="21" fillId="0" borderId="49" xfId="1" applyNumberFormat="1" applyFont="1" applyBorder="1" applyAlignment="1">
      <alignment horizontal="center" vertical="center" wrapText="1"/>
    </xf>
    <xf numFmtId="2" fontId="21" fillId="0" borderId="0" xfId="3" applyNumberFormat="1" applyFont="1" applyAlignment="1">
      <alignment horizontal="left"/>
    </xf>
    <xf numFmtId="3" fontId="21" fillId="0" borderId="0" xfId="3" applyNumberFormat="1" applyFont="1" applyAlignment="1">
      <alignment horizontal="center" vertical="center" wrapText="1"/>
    </xf>
    <xf numFmtId="167" fontId="21" fillId="0" borderId="19" xfId="1" applyNumberFormat="1" applyFont="1" applyBorder="1" applyAlignment="1">
      <alignment horizontal="center" vertical="center" wrapText="1"/>
    </xf>
    <xf numFmtId="0" fontId="21" fillId="0" borderId="1" xfId="3" applyFont="1" applyBorder="1" applyAlignment="1">
      <alignment horizontal="left" vertical="center" wrapText="1"/>
    </xf>
    <xf numFmtId="3" fontId="21" fillId="0" borderId="1" xfId="3" applyNumberFormat="1" applyFont="1" applyBorder="1" applyAlignment="1">
      <alignment horizontal="center" vertical="center" wrapText="1"/>
    </xf>
    <xf numFmtId="167" fontId="21" fillId="0" borderId="51" xfId="1" applyNumberFormat="1" applyFont="1" applyBorder="1" applyAlignment="1">
      <alignment horizontal="center" vertical="center" wrapText="1"/>
    </xf>
    <xf numFmtId="49" fontId="21" fillId="0" borderId="32" xfId="3" applyNumberFormat="1" applyFont="1" applyBorder="1" applyAlignment="1">
      <alignment horizontal="center"/>
    </xf>
    <xf numFmtId="0" fontId="21" fillId="0" borderId="0" xfId="3" applyFont="1" applyAlignment="1">
      <alignment horizontal="center"/>
    </xf>
    <xf numFmtId="167" fontId="21" fillId="0" borderId="0" xfId="3" applyNumberFormat="1" applyFont="1" applyAlignment="1">
      <alignment horizontal="center"/>
    </xf>
    <xf numFmtId="3" fontId="21" fillId="0" borderId="25" xfId="3" applyNumberFormat="1" applyFont="1" applyBorder="1" applyAlignment="1">
      <alignment horizontal="center" vertical="center" wrapText="1"/>
    </xf>
    <xf numFmtId="0" fontId="21" fillId="0" borderId="32" xfId="3" applyFont="1" applyBorder="1" applyAlignment="1">
      <alignment horizontal="center"/>
    </xf>
    <xf numFmtId="0" fontId="20" fillId="10" borderId="53" xfId="3" applyFont="1" applyFill="1" applyBorder="1" applyAlignment="1">
      <alignment horizontal="center"/>
    </xf>
    <xf numFmtId="0" fontId="21" fillId="0" borderId="25" xfId="3" applyFont="1" applyBorder="1" applyAlignment="1">
      <alignment horizontal="left"/>
    </xf>
    <xf numFmtId="0" fontId="21" fillId="0" borderId="0" xfId="3" applyFont="1" applyAlignment="1">
      <alignment horizontal="left"/>
    </xf>
    <xf numFmtId="49" fontId="21" fillId="0" borderId="0" xfId="3" applyNumberFormat="1" applyFont="1" applyAlignment="1">
      <alignment horizontal="center" vertical="center" wrapText="1"/>
    </xf>
    <xf numFmtId="49" fontId="1" fillId="0" borderId="0" xfId="3" applyNumberFormat="1" applyAlignment="1">
      <alignment horizontal="left" vertical="center" wrapText="1"/>
    </xf>
    <xf numFmtId="0" fontId="21" fillId="0" borderId="1" xfId="3" applyFont="1" applyBorder="1" applyAlignment="1">
      <alignment horizontal="left"/>
    </xf>
    <xf numFmtId="49" fontId="21" fillId="0" borderId="1" xfId="3" applyNumberFormat="1" applyFont="1" applyBorder="1" applyAlignment="1">
      <alignment horizontal="center" vertical="center" wrapText="1"/>
    </xf>
    <xf numFmtId="3" fontId="21" fillId="0" borderId="48" xfId="3" applyNumberFormat="1" applyFont="1" applyBorder="1" applyAlignment="1">
      <alignment horizontal="center" vertical="center" wrapText="1"/>
    </xf>
    <xf numFmtId="3" fontId="21" fillId="0" borderId="25" xfId="3" applyNumberFormat="1" applyFont="1" applyBorder="1" applyAlignment="1">
      <alignment horizontal="left" vertical="center" wrapText="1"/>
    </xf>
    <xf numFmtId="3" fontId="21" fillId="0" borderId="50" xfId="3" applyNumberFormat="1" applyFont="1" applyBorder="1" applyAlignment="1">
      <alignment horizontal="center" vertical="center" wrapText="1"/>
    </xf>
    <xf numFmtId="3" fontId="21" fillId="0" borderId="0" xfId="3" applyNumberFormat="1" applyFont="1" applyAlignment="1">
      <alignment horizontal="left" vertical="center" wrapText="1"/>
    </xf>
    <xf numFmtId="3" fontId="21" fillId="0" borderId="31" xfId="3" applyNumberFormat="1" applyFont="1" applyBorder="1" applyAlignment="1">
      <alignment horizontal="center" vertical="center" wrapText="1"/>
    </xf>
    <xf numFmtId="3" fontId="21" fillId="0" borderId="1" xfId="3" applyNumberFormat="1" applyFont="1" applyBorder="1" applyAlignment="1">
      <alignment horizontal="left" vertical="center" wrapText="1"/>
    </xf>
    <xf numFmtId="3" fontId="21" fillId="0" borderId="32" xfId="3" applyNumberFormat="1" applyFont="1" applyBorder="1" applyAlignment="1">
      <alignment horizontal="center"/>
    </xf>
    <xf numFmtId="167" fontId="21" fillId="0" borderId="0" xfId="3" applyNumberFormat="1" applyFont="1" applyAlignment="1">
      <alignment horizontal="center" vertical="center" wrapText="1"/>
    </xf>
    <xf numFmtId="49" fontId="1" fillId="0" borderId="25" xfId="3" applyNumberFormat="1" applyBorder="1"/>
    <xf numFmtId="49" fontId="1" fillId="0" borderId="25" xfId="3" applyNumberFormat="1" applyBorder="1" applyAlignment="1">
      <alignment horizontal="center"/>
    </xf>
    <xf numFmtId="167" fontId="21" fillId="0" borderId="49" xfId="3" applyNumberFormat="1" applyFont="1" applyBorder="1" applyAlignment="1">
      <alignment horizontal="center"/>
    </xf>
    <xf numFmtId="167" fontId="21" fillId="0" borderId="19" xfId="3" applyNumberFormat="1" applyFont="1" applyBorder="1" applyAlignment="1">
      <alignment horizontal="center"/>
    </xf>
    <xf numFmtId="49" fontId="1" fillId="0" borderId="1" xfId="3" applyNumberFormat="1" applyBorder="1"/>
    <xf numFmtId="167" fontId="21" fillId="0" borderId="51" xfId="3" applyNumberFormat="1" applyFont="1" applyBorder="1" applyAlignment="1">
      <alignment horizontal="center"/>
    </xf>
    <xf numFmtId="4" fontId="21" fillId="0" borderId="0" xfId="3" applyNumberFormat="1" applyFont="1" applyAlignment="1">
      <alignment horizontal="left" vertical="center" wrapText="1"/>
    </xf>
    <xf numFmtId="0" fontId="1" fillId="0" borderId="48" xfId="3" applyBorder="1"/>
    <xf numFmtId="49" fontId="1" fillId="0" borderId="1" xfId="3" applyNumberFormat="1" applyBorder="1" applyAlignment="1">
      <alignment horizontal="center"/>
    </xf>
    <xf numFmtId="0" fontId="1" fillId="0" borderId="34" xfId="3" applyBorder="1" applyAlignment="1">
      <alignment horizontal="center"/>
    </xf>
    <xf numFmtId="164" fontId="1" fillId="0" borderId="33" xfId="1" applyNumberFormat="1" applyFill="1" applyBorder="1" applyAlignment="1">
      <alignment horizontal="center" vertical="center" wrapText="1"/>
    </xf>
    <xf numFmtId="49" fontId="10" fillId="6" borderId="22" xfId="2" applyNumberFormat="1" applyFont="1" applyFill="1" applyBorder="1" applyAlignment="1">
      <alignment horizontal="left" vertical="center" wrapText="1"/>
    </xf>
    <xf numFmtId="49" fontId="10" fillId="6" borderId="16" xfId="2" applyNumberFormat="1" applyFont="1" applyFill="1" applyBorder="1" applyAlignment="1">
      <alignment horizontal="left" vertical="center" wrapText="1"/>
    </xf>
    <xf numFmtId="49" fontId="10" fillId="6" borderId="16" xfId="2" applyNumberFormat="1" applyFont="1" applyFill="1" applyBorder="1" applyAlignment="1">
      <alignment horizontal="left" vertical="center"/>
    </xf>
    <xf numFmtId="0" fontId="10" fillId="6" borderId="16" xfId="2" applyFont="1" applyFill="1" applyBorder="1" applyAlignment="1">
      <alignment horizontal="left"/>
    </xf>
    <xf numFmtId="49" fontId="10" fillId="0" borderId="23" xfId="2" applyNumberFormat="1" applyFont="1" applyFill="1" applyBorder="1" applyAlignment="1">
      <alignment horizontal="left" vertical="center"/>
    </xf>
    <xf numFmtId="2" fontId="1" fillId="0" borderId="45" xfId="2" applyNumberFormat="1" applyFill="1" applyBorder="1"/>
    <xf numFmtId="49" fontId="10" fillId="6" borderId="16" xfId="2" applyNumberFormat="1" applyFont="1" applyFill="1" applyBorder="1" applyAlignment="1">
      <alignment horizontal="left"/>
    </xf>
    <xf numFmtId="0" fontId="10" fillId="6" borderId="2" xfId="2" applyFont="1" applyFill="1" applyBorder="1" applyAlignment="1">
      <alignment horizontal="left"/>
    </xf>
    <xf numFmtId="41" fontId="1" fillId="0" borderId="23" xfId="4" applyFill="1" applyBorder="1" applyAlignment="1">
      <alignment horizontal="center" vertical="center" wrapText="1"/>
    </xf>
    <xf numFmtId="0" fontId="10" fillId="6" borderId="22" xfId="2" applyFont="1" applyFill="1" applyBorder="1"/>
    <xf numFmtId="164" fontId="1" fillId="0" borderId="18" xfId="1" applyNumberFormat="1" applyFill="1" applyBorder="1" applyAlignment="1">
      <alignment horizontal="left" vertical="center" wrapText="1"/>
    </xf>
    <xf numFmtId="0" fontId="10" fillId="6" borderId="36" xfId="2" applyFont="1" applyFill="1" applyBorder="1" applyAlignment="1">
      <alignment horizontal="left"/>
    </xf>
    <xf numFmtId="0" fontId="1" fillId="0" borderId="0" xfId="2" applyFill="1" applyBorder="1" applyAlignment="1">
      <alignment horizontal="center"/>
    </xf>
    <xf numFmtId="164" fontId="1" fillId="0" borderId="11" xfId="1" applyNumberFormat="1" applyFill="1" applyBorder="1" applyAlignment="1">
      <alignment vertical="center" wrapText="1"/>
    </xf>
    <xf numFmtId="164" fontId="1" fillId="5" borderId="8" xfId="1" applyNumberFormat="1" applyFill="1" applyBorder="1" applyAlignment="1">
      <alignment horizontal="center" vertical="center" wrapText="1"/>
    </xf>
    <xf numFmtId="0" fontId="10" fillId="0" borderId="9" xfId="2" applyFont="1" applyFill="1" applyBorder="1" applyAlignment="1">
      <alignment horizontal="left"/>
    </xf>
    <xf numFmtId="49" fontId="10" fillId="0" borderId="30" xfId="2" applyNumberFormat="1" applyFont="1" applyFill="1" applyBorder="1" applyAlignment="1">
      <alignment horizontal="center" vertical="center" wrapText="1"/>
    </xf>
    <xf numFmtId="14" fontId="10" fillId="0" borderId="30" xfId="2" applyNumberFormat="1" applyFont="1" applyFill="1" applyBorder="1" applyAlignment="1">
      <alignment horizontal="center" vertical="center" wrapText="1"/>
    </xf>
    <xf numFmtId="164" fontId="1" fillId="0" borderId="30" xfId="1" applyNumberFormat="1" applyFill="1" applyBorder="1" applyAlignment="1">
      <alignment horizontal="center" vertical="center" wrapText="1"/>
    </xf>
    <xf numFmtId="164" fontId="1" fillId="0" borderId="55" xfId="1" applyNumberFormat="1" applyFill="1" applyBorder="1" applyAlignment="1">
      <alignment horizontal="center" vertical="center" wrapText="1"/>
    </xf>
    <xf numFmtId="2" fontId="1" fillId="0" borderId="0" xfId="2" applyNumberFormat="1" applyFill="1" applyBorder="1"/>
    <xf numFmtId="164" fontId="1" fillId="0" borderId="0" xfId="2" applyNumberFormat="1" applyFill="1" applyBorder="1" applyAlignment="1">
      <alignment horizontal="center"/>
    </xf>
    <xf numFmtId="0" fontId="10" fillId="0" borderId="16" xfId="2" applyFont="1" applyFill="1" applyBorder="1" applyAlignment="1">
      <alignment horizontal="left"/>
    </xf>
    <xf numFmtId="14" fontId="10" fillId="0" borderId="11" xfId="2" applyNumberFormat="1" applyFont="1" applyFill="1" applyBorder="1" applyAlignment="1">
      <alignment horizontal="center"/>
    </xf>
    <xf numFmtId="0" fontId="5" fillId="0" borderId="0" xfId="2" applyFont="1" applyFill="1" applyAlignment="1"/>
    <xf numFmtId="0" fontId="10" fillId="0" borderId="30" xfId="2" applyFont="1" applyFill="1" applyBorder="1"/>
    <xf numFmtId="164" fontId="1" fillId="5" borderId="37" xfId="1" applyNumberFormat="1" applyFill="1" applyBorder="1" applyAlignment="1">
      <alignment horizontal="center" vertical="center" wrapText="1"/>
    </xf>
    <xf numFmtId="0" fontId="5" fillId="3" borderId="0" xfId="2" applyFont="1" applyFill="1" applyAlignment="1">
      <alignment horizontal="left"/>
    </xf>
    <xf numFmtId="0" fontId="5" fillId="0" borderId="0" xfId="2" applyFont="1" applyFill="1" applyAlignment="1">
      <alignment horizontal="left"/>
    </xf>
    <xf numFmtId="0" fontId="5" fillId="0" borderId="0" xfId="2" applyFont="1" applyFill="1" applyAlignment="1">
      <alignment horizontal="center"/>
    </xf>
    <xf numFmtId="164" fontId="1" fillId="0" borderId="8" xfId="1" applyNumberFormat="1" applyFill="1" applyBorder="1" applyAlignment="1">
      <alignment horizontal="center" vertical="center" wrapText="1"/>
    </xf>
    <xf numFmtId="0" fontId="1" fillId="0" borderId="8" xfId="2" applyFill="1" applyBorder="1" applyAlignment="1">
      <alignment horizontal="center" vertical="center"/>
    </xf>
    <xf numFmtId="164" fontId="1" fillId="0" borderId="23" xfId="1" applyNumberFormat="1" applyFill="1" applyBorder="1" applyAlignment="1">
      <alignment horizontal="center" vertical="center" wrapText="1"/>
    </xf>
    <xf numFmtId="164" fontId="1" fillId="0" borderId="8" xfId="1" applyNumberFormat="1" applyFill="1" applyBorder="1" applyAlignment="1">
      <alignment horizontal="center" vertical="center" wrapText="1"/>
    </xf>
    <xf numFmtId="164" fontId="1" fillId="0" borderId="23" xfId="1" applyNumberFormat="1" applyFill="1" applyBorder="1" applyAlignment="1">
      <alignment horizontal="center" vertical="center" wrapText="1"/>
    </xf>
    <xf numFmtId="0" fontId="10" fillId="6" borderId="2" xfId="2" applyFont="1" applyFill="1" applyBorder="1"/>
    <xf numFmtId="0" fontId="10" fillId="6" borderId="9" xfId="2" applyFont="1" applyFill="1" applyBorder="1" applyAlignment="1">
      <alignment horizontal="left"/>
    </xf>
    <xf numFmtId="49" fontId="10" fillId="6" borderId="2" xfId="2" applyNumberFormat="1" applyFont="1" applyFill="1" applyBorder="1" applyAlignment="1">
      <alignment horizontal="left" vertical="center" wrapText="1"/>
    </xf>
    <xf numFmtId="0" fontId="10" fillId="6" borderId="24" xfId="2" applyFont="1" applyFill="1" applyBorder="1" applyAlignment="1">
      <alignment horizontal="left"/>
    </xf>
    <xf numFmtId="0" fontId="10" fillId="5" borderId="2" xfId="2" applyFont="1" applyFill="1" applyBorder="1"/>
    <xf numFmtId="0" fontId="10" fillId="5" borderId="3" xfId="2" applyFont="1" applyFill="1" applyBorder="1"/>
    <xf numFmtId="49" fontId="10" fillId="5" borderId="3" xfId="2" applyNumberFormat="1" applyFont="1" applyFill="1" applyBorder="1" applyAlignment="1">
      <alignment horizontal="center" vertical="center" wrapText="1"/>
    </xf>
    <xf numFmtId="14" fontId="10" fillId="5" borderId="3" xfId="2" applyNumberFormat="1" applyFont="1" applyFill="1" applyBorder="1" applyAlignment="1">
      <alignment horizontal="center" vertical="center" wrapText="1"/>
    </xf>
    <xf numFmtId="164" fontId="1" fillId="5" borderId="3" xfId="1" applyNumberFormat="1" applyFill="1" applyBorder="1" applyAlignment="1">
      <alignment horizontal="center" vertical="center" wrapText="1"/>
    </xf>
    <xf numFmtId="0" fontId="10" fillId="5" borderId="16" xfId="2" applyFont="1" applyFill="1" applyBorder="1"/>
    <xf numFmtId="0" fontId="10" fillId="5" borderId="8" xfId="2" applyFont="1" applyFill="1" applyBorder="1"/>
    <xf numFmtId="49" fontId="10" fillId="5" borderId="8" xfId="2" applyNumberFormat="1" applyFont="1" applyFill="1" applyBorder="1" applyAlignment="1">
      <alignment horizontal="center" vertical="center" wrapText="1"/>
    </xf>
    <xf numFmtId="14" fontId="10" fillId="5" borderId="8" xfId="2" applyNumberFormat="1" applyFont="1" applyFill="1" applyBorder="1" applyAlignment="1">
      <alignment horizontal="center" vertical="center" wrapText="1"/>
    </xf>
    <xf numFmtId="49" fontId="10" fillId="5" borderId="16" xfId="2" applyNumberFormat="1" applyFont="1" applyFill="1" applyBorder="1" applyAlignment="1">
      <alignment horizontal="left" vertical="center" wrapText="1"/>
    </xf>
    <xf numFmtId="0" fontId="10" fillId="5" borderId="36" xfId="2" applyFont="1" applyFill="1" applyBorder="1"/>
    <xf numFmtId="0" fontId="10" fillId="5" borderId="37" xfId="2" applyFont="1" applyFill="1" applyBorder="1"/>
    <xf numFmtId="49" fontId="10" fillId="5" borderId="37" xfId="2" applyNumberFormat="1" applyFont="1" applyFill="1" applyBorder="1" applyAlignment="1">
      <alignment horizontal="center" vertical="center" wrapText="1"/>
    </xf>
    <xf numFmtId="14" fontId="10" fillId="5" borderId="37" xfId="2" applyNumberFormat="1" applyFont="1" applyFill="1" applyBorder="1" applyAlignment="1">
      <alignment horizontal="center" vertical="center" wrapText="1"/>
    </xf>
    <xf numFmtId="49" fontId="10" fillId="5" borderId="8" xfId="2" applyNumberFormat="1" applyFont="1" applyFill="1" applyBorder="1" applyAlignment="1">
      <alignment horizontal="left" vertical="center" wrapText="1"/>
    </xf>
    <xf numFmtId="164" fontId="1" fillId="5" borderId="8" xfId="1" applyNumberFormat="1" applyFill="1" applyBorder="1" applyAlignment="1">
      <alignment vertical="center" wrapText="1"/>
    </xf>
    <xf numFmtId="49" fontId="10" fillId="6" borderId="9" xfId="2" applyNumberFormat="1" applyFont="1" applyFill="1" applyBorder="1" applyAlignment="1">
      <alignment horizontal="left" vertical="center" wrapText="1"/>
    </xf>
    <xf numFmtId="0" fontId="10" fillId="5" borderId="22" xfId="2" applyFont="1" applyFill="1" applyBorder="1" applyAlignment="1">
      <alignment horizontal="left"/>
    </xf>
    <xf numFmtId="0" fontId="10" fillId="5" borderId="23" xfId="2" applyFont="1" applyFill="1" applyBorder="1" applyAlignment="1">
      <alignment horizontal="left"/>
    </xf>
    <xf numFmtId="49" fontId="10" fillId="5" borderId="23" xfId="2" applyNumberFormat="1" applyFont="1" applyFill="1" applyBorder="1" applyAlignment="1">
      <alignment horizontal="center" vertical="center" wrapText="1"/>
    </xf>
    <xf numFmtId="14" fontId="10" fillId="5" borderId="23" xfId="2" applyNumberFormat="1" applyFont="1" applyFill="1" applyBorder="1" applyAlignment="1">
      <alignment horizontal="center"/>
    </xf>
    <xf numFmtId="164" fontId="1" fillId="5" borderId="23" xfId="1" applyNumberFormat="1" applyFill="1" applyBorder="1" applyAlignment="1">
      <alignment horizontal="center" vertical="center" wrapText="1"/>
    </xf>
    <xf numFmtId="49" fontId="10" fillId="5" borderId="22" xfId="2" applyNumberFormat="1" applyFont="1" applyFill="1" applyBorder="1" applyAlignment="1">
      <alignment horizontal="left" vertical="center" wrapText="1"/>
    </xf>
    <xf numFmtId="49" fontId="10" fillId="5" borderId="23" xfId="2" applyNumberFormat="1" applyFont="1" applyFill="1" applyBorder="1" applyAlignment="1">
      <alignment horizontal="left" vertical="center" wrapText="1"/>
    </xf>
    <xf numFmtId="14" fontId="10" fillId="5" borderId="8" xfId="2" applyNumberFormat="1" applyFont="1" applyFill="1" applyBorder="1" applyAlignment="1">
      <alignment horizontal="center"/>
    </xf>
    <xf numFmtId="164" fontId="1" fillId="5" borderId="8" xfId="1" applyNumberFormat="1" applyFill="1" applyBorder="1" applyAlignment="1">
      <alignment horizontal="center"/>
    </xf>
    <xf numFmtId="49" fontId="10" fillId="6" borderId="24" xfId="2" applyNumberFormat="1" applyFont="1" applyFill="1" applyBorder="1" applyAlignment="1">
      <alignment horizontal="left" vertical="center" wrapText="1"/>
    </xf>
    <xf numFmtId="164" fontId="1" fillId="5" borderId="8" xfId="1" applyNumberFormat="1" applyFill="1" applyBorder="1" applyAlignment="1">
      <alignment horizontal="left" vertical="center" wrapText="1"/>
    </xf>
    <xf numFmtId="164" fontId="1" fillId="5" borderId="17" xfId="1" applyNumberFormat="1" applyFill="1" applyBorder="1" applyAlignment="1">
      <alignment horizontal="left" vertical="center" wrapText="1"/>
    </xf>
    <xf numFmtId="0" fontId="10" fillId="5" borderId="8" xfId="2" applyFont="1" applyFill="1" applyBorder="1" applyAlignment="1">
      <alignment horizontal="left"/>
    </xf>
    <xf numFmtId="0" fontId="10" fillId="6" borderId="16" xfId="2" applyFont="1" applyFill="1" applyBorder="1"/>
    <xf numFmtId="0" fontId="10" fillId="6" borderId="29" xfId="2" applyFont="1" applyFill="1" applyBorder="1" applyAlignment="1">
      <alignment horizontal="left"/>
    </xf>
    <xf numFmtId="0" fontId="1" fillId="8" borderId="0" xfId="2" applyFill="1"/>
    <xf numFmtId="0" fontId="10" fillId="5" borderId="16" xfId="2" applyFont="1" applyFill="1" applyBorder="1" applyAlignment="1">
      <alignment horizontal="left"/>
    </xf>
    <xf numFmtId="0" fontId="10" fillId="5" borderId="8" xfId="2" applyFont="1" applyFill="1" applyBorder="1" applyAlignment="1">
      <alignment horizontal="center"/>
    </xf>
    <xf numFmtId="0" fontId="10" fillId="5" borderId="24" xfId="2" applyFont="1" applyFill="1" applyBorder="1" applyAlignment="1">
      <alignment horizontal="left"/>
    </xf>
    <xf numFmtId="49" fontId="10" fillId="5" borderId="11" xfId="2" applyNumberFormat="1" applyFont="1" applyFill="1" applyBorder="1" applyAlignment="1">
      <alignment horizontal="left" vertical="center" wrapText="1"/>
    </xf>
    <xf numFmtId="0" fontId="10" fillId="5" borderId="11" xfId="2" applyFont="1" applyFill="1" applyBorder="1" applyAlignment="1">
      <alignment horizontal="center"/>
    </xf>
    <xf numFmtId="14" fontId="10" fillId="5" borderId="11" xfId="2" applyNumberFormat="1" applyFont="1" applyFill="1" applyBorder="1" applyAlignment="1">
      <alignment horizontal="center"/>
    </xf>
    <xf numFmtId="164" fontId="1" fillId="5" borderId="11" xfId="1" applyNumberFormat="1" applyFill="1" applyBorder="1" applyAlignment="1">
      <alignment horizontal="center" vertical="center" wrapText="1"/>
    </xf>
    <xf numFmtId="164" fontId="1" fillId="5" borderId="11" xfId="1" applyNumberFormat="1" applyFill="1" applyBorder="1" applyAlignment="1">
      <alignment horizontal="center"/>
    </xf>
    <xf numFmtId="0" fontId="0" fillId="8" borderId="0" xfId="2" applyFont="1" applyFill="1"/>
    <xf numFmtId="164" fontId="1" fillId="0" borderId="3" xfId="1" applyNumberFormat="1" applyFill="1" applyBorder="1" applyAlignment="1"/>
    <xf numFmtId="164" fontId="1" fillId="0" borderId="23" xfId="1" applyNumberFormat="1" applyFill="1" applyBorder="1" applyAlignment="1"/>
    <xf numFmtId="164" fontId="1" fillId="0" borderId="11" xfId="1" applyNumberFormat="1" applyFill="1" applyBorder="1" applyAlignment="1"/>
    <xf numFmtId="3" fontId="1" fillId="0" borderId="0" xfId="2" applyNumberFormat="1" applyFill="1" applyBorder="1" applyAlignment="1">
      <alignment horizontal="center" vertical="center" wrapText="1"/>
    </xf>
    <xf numFmtId="44" fontId="1" fillId="0" borderId="8" xfId="1" applyFill="1" applyBorder="1" applyAlignment="1">
      <alignment horizontal="center" vertical="center" wrapText="1"/>
    </xf>
    <xf numFmtId="44" fontId="11" fillId="0" borderId="8" xfId="1" applyFont="1" applyFill="1" applyBorder="1" applyAlignment="1">
      <alignment horizontal="left"/>
    </xf>
    <xf numFmtId="44" fontId="11" fillId="0" borderId="0" xfId="1" applyFont="1" applyFill="1"/>
    <xf numFmtId="44" fontId="11" fillId="0" borderId="8" xfId="1" applyFont="1" applyFill="1" applyBorder="1" applyAlignment="1">
      <alignment vertical="center"/>
    </xf>
    <xf numFmtId="44" fontId="11" fillId="0" borderId="8" xfId="1" applyFont="1" applyFill="1" applyBorder="1" applyAlignment="1">
      <alignment horizontal="center" vertical="center"/>
    </xf>
    <xf numFmtId="44" fontId="1" fillId="0" borderId="0" xfId="1" applyFill="1" applyAlignment="1">
      <alignment horizontal="center" vertical="center" wrapText="1"/>
    </xf>
    <xf numFmtId="44" fontId="11" fillId="0" borderId="8" xfId="1" applyFont="1" applyFill="1" applyBorder="1"/>
    <xf numFmtId="44" fontId="16" fillId="0" borderId="0" xfId="1" applyFont="1" applyFill="1"/>
    <xf numFmtId="164" fontId="1" fillId="0" borderId="8" xfId="1" applyNumberFormat="1" applyFill="1" applyBorder="1" applyAlignment="1">
      <alignment horizontal="center" vertical="center" wrapText="1"/>
    </xf>
    <xf numFmtId="164" fontId="1" fillId="0" borderId="23" xfId="1" applyNumberFormat="1" applyFill="1" applyBorder="1" applyAlignment="1">
      <alignment horizontal="center" vertical="center" wrapText="1"/>
    </xf>
    <xf numFmtId="164" fontId="11" fillId="0" borderId="0" xfId="1" applyNumberFormat="1" applyFont="1" applyFill="1" applyAlignment="1">
      <alignment horizontal="center"/>
    </xf>
    <xf numFmtId="164" fontId="15" fillId="0" borderId="0" xfId="1" applyNumberFormat="1" applyFont="1" applyFill="1" applyAlignment="1">
      <alignment horizontal="center" vertical="center" wrapText="1"/>
    </xf>
    <xf numFmtId="164" fontId="1" fillId="0" borderId="8" xfId="1" applyNumberFormat="1" applyFill="1" applyBorder="1" applyAlignment="1">
      <alignment horizontal="center" vertical="center" wrapText="1"/>
    </xf>
    <xf numFmtId="0" fontId="1" fillId="0" borderId="0" xfId="3" applyFill="1"/>
    <xf numFmtId="0" fontId="21" fillId="0" borderId="50" xfId="3" applyFont="1" applyFill="1" applyBorder="1" applyAlignment="1">
      <alignment horizontal="center" vertical="center" wrapText="1"/>
    </xf>
    <xf numFmtId="0" fontId="21" fillId="0" borderId="0" xfId="3" applyFont="1" applyFill="1" applyAlignment="1">
      <alignment horizontal="center" vertical="center" wrapText="1"/>
    </xf>
    <xf numFmtId="1" fontId="21" fillId="0" borderId="0" xfId="3" applyNumberFormat="1" applyFont="1" applyFill="1" applyAlignment="1">
      <alignment horizontal="center" vertical="center" wrapText="1"/>
    </xf>
    <xf numFmtId="167" fontId="21" fillId="0" borderId="19" xfId="3" applyNumberFormat="1" applyFont="1" applyFill="1" applyBorder="1" applyAlignment="1">
      <alignment horizontal="center" vertical="center" wrapText="1"/>
    </xf>
    <xf numFmtId="49" fontId="14" fillId="0" borderId="50" xfId="3" applyNumberFormat="1" applyFont="1" applyBorder="1" applyAlignment="1">
      <alignment horizontal="center" vertical="center" wrapText="1"/>
    </xf>
    <xf numFmtId="164" fontId="1" fillId="0" borderId="8" xfId="1" applyNumberFormat="1" applyFill="1" applyBorder="1" applyAlignment="1">
      <alignment horizontal="center" vertical="center" wrapText="1"/>
    </xf>
    <xf numFmtId="164" fontId="1" fillId="0" borderId="23" xfId="1" applyNumberFormat="1" applyFill="1" applyBorder="1" applyAlignment="1">
      <alignment horizontal="center" vertical="center" wrapText="1"/>
    </xf>
    <xf numFmtId="43" fontId="1" fillId="0" borderId="50" xfId="5" applyBorder="1"/>
    <xf numFmtId="43" fontId="1" fillId="0" borderId="0" xfId="5"/>
    <xf numFmtId="49" fontId="1" fillId="0" borderId="25" xfId="3" applyNumberFormat="1" applyBorder="1" applyAlignment="1">
      <alignment horizontal="left"/>
    </xf>
    <xf numFmtId="43" fontId="1" fillId="0" borderId="0" xfId="5" applyBorder="1" applyAlignment="1">
      <alignment horizontal="left"/>
    </xf>
    <xf numFmtId="0" fontId="1" fillId="0" borderId="25" xfId="3" applyFill="1" applyBorder="1"/>
    <xf numFmtId="0" fontId="21" fillId="0" borderId="25" xfId="3" applyFont="1" applyFill="1" applyBorder="1" applyAlignment="1">
      <alignment horizontal="center" vertical="center" wrapText="1"/>
    </xf>
    <xf numFmtId="1" fontId="21" fillId="0" borderId="25" xfId="3" applyNumberFormat="1" applyFont="1" applyFill="1" applyBorder="1" applyAlignment="1">
      <alignment horizontal="center" vertical="center" wrapText="1"/>
    </xf>
    <xf numFmtId="167" fontId="21" fillId="0" borderId="49" xfId="3" applyNumberFormat="1" applyFont="1" applyFill="1" applyBorder="1" applyAlignment="1">
      <alignment horizontal="center" vertical="center" wrapText="1"/>
    </xf>
    <xf numFmtId="14" fontId="10" fillId="0" borderId="0" xfId="2" applyNumberFormat="1" applyFont="1" applyFill="1" applyBorder="1" applyAlignment="1">
      <alignment horizontal="center" vertical="center" wrapText="1"/>
    </xf>
    <xf numFmtId="164" fontId="1" fillId="0" borderId="8" xfId="1" applyNumberFormat="1" applyFill="1" applyBorder="1" applyAlignment="1">
      <alignment horizontal="center" vertical="center" wrapText="1"/>
    </xf>
    <xf numFmtId="164" fontId="1" fillId="0" borderId="23" xfId="1" applyNumberFormat="1" applyFill="1" applyBorder="1" applyAlignment="1">
      <alignment horizontal="center" vertical="center" wrapText="1"/>
    </xf>
    <xf numFmtId="164" fontId="1" fillId="5" borderId="3" xfId="1" applyNumberFormat="1" applyFill="1" applyBorder="1" applyAlignment="1">
      <alignment vertical="center" wrapText="1"/>
    </xf>
    <xf numFmtId="164" fontId="1" fillId="5" borderId="23" xfId="1" applyNumberFormat="1" applyFill="1" applyBorder="1" applyAlignment="1">
      <alignment vertical="center" wrapText="1"/>
    </xf>
    <xf numFmtId="164" fontId="1" fillId="0" borderId="8" xfId="1" applyNumberFormat="1" applyFill="1" applyBorder="1" applyAlignment="1"/>
    <xf numFmtId="164" fontId="1" fillId="5" borderId="8" xfId="1" applyNumberFormat="1" applyFill="1" applyBorder="1" applyAlignment="1"/>
    <xf numFmtId="164" fontId="1" fillId="0" borderId="37" xfId="1" applyNumberFormat="1" applyFill="1" applyBorder="1" applyAlignment="1"/>
    <xf numFmtId="164" fontId="1" fillId="0" borderId="10" xfId="1" applyNumberFormat="1" applyFill="1" applyBorder="1" applyAlignment="1"/>
    <xf numFmtId="164" fontId="11" fillId="0" borderId="6" xfId="1" applyNumberFormat="1" applyFont="1" applyFill="1" applyBorder="1" applyAlignment="1">
      <alignment horizontal="center"/>
    </xf>
    <xf numFmtId="164" fontId="11" fillId="0" borderId="55" xfId="1" applyNumberFormat="1" applyFont="1" applyFill="1" applyBorder="1" applyAlignment="1">
      <alignment horizontal="center"/>
    </xf>
    <xf numFmtId="164" fontId="11" fillId="0" borderId="34" xfId="1" applyNumberFormat="1" applyFont="1" applyFill="1" applyBorder="1" applyAlignment="1">
      <alignment horizontal="center"/>
    </xf>
    <xf numFmtId="164" fontId="1" fillId="0" borderId="15" xfId="1" applyNumberFormat="1" applyFill="1" applyBorder="1" applyAlignment="1">
      <alignment vertical="center" wrapText="1"/>
    </xf>
    <xf numFmtId="164" fontId="1" fillId="0" borderId="28" xfId="1" applyNumberFormat="1" applyFill="1" applyBorder="1" applyAlignment="1">
      <alignment vertical="center" wrapText="1"/>
    </xf>
    <xf numFmtId="164" fontId="1" fillId="0" borderId="17" xfId="1" applyNumberFormat="1" applyFill="1" applyBorder="1" applyAlignment="1">
      <alignment vertical="center" wrapText="1"/>
    </xf>
    <xf numFmtId="164" fontId="1" fillId="5" borderId="17" xfId="1" applyNumberFormat="1" applyFill="1" applyBorder="1" applyAlignment="1">
      <alignment vertical="center" wrapText="1"/>
    </xf>
    <xf numFmtId="164" fontId="1" fillId="0" borderId="18" xfId="1" applyNumberFormat="1" applyFill="1" applyBorder="1" applyAlignment="1">
      <alignment vertical="center" wrapText="1"/>
    </xf>
    <xf numFmtId="164" fontId="1" fillId="5" borderId="28" xfId="1" applyNumberFormat="1" applyFill="1" applyBorder="1" applyAlignment="1">
      <alignment vertical="center" wrapText="1"/>
    </xf>
    <xf numFmtId="164" fontId="1" fillId="5" borderId="15" xfId="1" applyNumberFormat="1" applyFill="1" applyBorder="1" applyAlignment="1">
      <alignment vertical="center" wrapText="1"/>
    </xf>
    <xf numFmtId="164" fontId="1" fillId="0" borderId="43" xfId="1" applyNumberFormat="1" applyFill="1" applyBorder="1" applyAlignment="1">
      <alignment vertical="center" wrapText="1"/>
    </xf>
    <xf numFmtId="164" fontId="1" fillId="5" borderId="43" xfId="1" applyNumberFormat="1" applyFill="1" applyBorder="1" applyAlignment="1">
      <alignment vertical="center" wrapText="1"/>
    </xf>
    <xf numFmtId="0" fontId="10" fillId="12" borderId="16" xfId="2" applyFont="1" applyFill="1" applyBorder="1" applyAlignment="1">
      <alignment horizontal="left"/>
    </xf>
    <xf numFmtId="49" fontId="10" fillId="12" borderId="23" xfId="2" applyNumberFormat="1" applyFont="1" applyFill="1" applyBorder="1" applyAlignment="1">
      <alignment horizontal="left" vertical="center" wrapText="1"/>
    </xf>
    <xf numFmtId="49" fontId="10" fillId="12" borderId="8" xfId="2" applyNumberFormat="1" applyFont="1" applyFill="1" applyBorder="1" applyAlignment="1">
      <alignment horizontal="center" vertical="center" wrapText="1"/>
    </xf>
    <xf numFmtId="14" fontId="10" fillId="12" borderId="8" xfId="2" applyNumberFormat="1" applyFont="1" applyFill="1" applyBorder="1" applyAlignment="1">
      <alignment horizontal="center"/>
    </xf>
    <xf numFmtId="164" fontId="1" fillId="12" borderId="23" xfId="1" applyNumberFormat="1" applyFill="1" applyBorder="1" applyAlignment="1">
      <alignment horizontal="center" vertical="center" wrapText="1"/>
    </xf>
    <xf numFmtId="164" fontId="1" fillId="12" borderId="37" xfId="1" applyNumberFormat="1" applyFill="1" applyBorder="1" applyAlignment="1"/>
    <xf numFmtId="164" fontId="1" fillId="12" borderId="28" xfId="1" applyNumberFormat="1" applyFill="1" applyBorder="1" applyAlignment="1">
      <alignment vertical="center" wrapText="1"/>
    </xf>
    <xf numFmtId="49" fontId="10" fillId="12" borderId="8" xfId="2" applyNumberFormat="1" applyFont="1" applyFill="1" applyBorder="1" applyAlignment="1">
      <alignment horizontal="left" vertical="center" wrapText="1"/>
    </xf>
    <xf numFmtId="164" fontId="1" fillId="12" borderId="8" xfId="1" applyNumberFormat="1" applyFill="1" applyBorder="1" applyAlignment="1">
      <alignment horizontal="center" vertical="center" wrapText="1"/>
    </xf>
    <xf numFmtId="164" fontId="1" fillId="12" borderId="8" xfId="1" applyNumberFormat="1" applyFill="1" applyBorder="1" applyAlignment="1">
      <alignment vertical="center" wrapText="1"/>
    </xf>
    <xf numFmtId="164" fontId="1" fillId="12" borderId="17" xfId="1" applyNumberFormat="1" applyFill="1" applyBorder="1" applyAlignment="1">
      <alignment vertical="center" wrapText="1"/>
    </xf>
    <xf numFmtId="49" fontId="10" fillId="12" borderId="22" xfId="2" applyNumberFormat="1" applyFont="1" applyFill="1" applyBorder="1" applyAlignment="1">
      <alignment horizontal="left" vertical="center" wrapText="1"/>
    </xf>
    <xf numFmtId="164" fontId="1" fillId="12" borderId="8" xfId="1" applyNumberFormat="1" applyFill="1" applyBorder="1" applyAlignment="1">
      <alignment horizontal="center"/>
    </xf>
    <xf numFmtId="44" fontId="11" fillId="0" borderId="8" xfId="1" applyNumberFormat="1" applyFont="1" applyFill="1" applyBorder="1" applyAlignment="1">
      <alignment horizontal="left"/>
    </xf>
    <xf numFmtId="0" fontId="19" fillId="10" borderId="4" xfId="3" applyFont="1" applyFill="1" applyBorder="1" applyAlignment="1">
      <alignment horizontal="center" vertical="center" wrapText="1"/>
    </xf>
    <xf numFmtId="0" fontId="20" fillId="10" borderId="33" xfId="3" applyFont="1" applyFill="1" applyBorder="1" applyAlignment="1">
      <alignment horizontal="center"/>
    </xf>
    <xf numFmtId="0" fontId="5" fillId="9" borderId="0" xfId="3" applyFont="1" applyFill="1" applyAlignment="1">
      <alignment horizontal="center"/>
    </xf>
    <xf numFmtId="0" fontId="20" fillId="10" borderId="11" xfId="3" applyFont="1" applyFill="1" applyBorder="1" applyAlignment="1">
      <alignment horizontal="center"/>
    </xf>
    <xf numFmtId="0" fontId="19" fillId="10" borderId="38" xfId="3" applyFont="1" applyFill="1" applyBorder="1" applyAlignment="1">
      <alignment horizontal="center" vertical="center" wrapText="1"/>
    </xf>
    <xf numFmtId="0" fontId="20" fillId="10" borderId="52" xfId="3" applyFont="1" applyFill="1" applyBorder="1" applyAlignment="1">
      <alignment horizontal="center"/>
    </xf>
    <xf numFmtId="49" fontId="1" fillId="0" borderId="0" xfId="3" applyNumberFormat="1" applyAlignment="1">
      <alignment horizontal="left"/>
    </xf>
    <xf numFmtId="0" fontId="1" fillId="0" borderId="8" xfId="2" applyFill="1" applyBorder="1" applyAlignment="1">
      <alignment horizontal="center" vertical="center" wrapText="1"/>
    </xf>
    <xf numFmtId="2" fontId="1" fillId="0" borderId="8" xfId="1" applyNumberFormat="1" applyFill="1" applyBorder="1" applyAlignment="1">
      <alignment vertical="center" wrapText="1"/>
    </xf>
    <xf numFmtId="164" fontId="1" fillId="0" borderId="8" xfId="1" applyNumberFormat="1" applyFill="1" applyBorder="1" applyAlignment="1">
      <alignment horizontal="center" vertical="center" wrapText="1"/>
    </xf>
    <xf numFmtId="2" fontId="1" fillId="0" borderId="8" xfId="2" applyNumberFormat="1" applyFill="1" applyBorder="1" applyAlignment="1">
      <alignment horizontal="center" vertical="center" wrapText="1"/>
    </xf>
    <xf numFmtId="0" fontId="5" fillId="0" borderId="0" xfId="2" applyFont="1" applyFill="1" applyAlignment="1">
      <alignment horizontal="center"/>
    </xf>
    <xf numFmtId="0" fontId="1" fillId="0" borderId="8" xfId="2" applyFill="1" applyBorder="1" applyAlignment="1">
      <alignment horizontal="center" vertical="center"/>
    </xf>
    <xf numFmtId="0" fontId="7" fillId="4" borderId="35" xfId="2" applyFont="1" applyFill="1" applyBorder="1" applyAlignment="1">
      <alignment horizontal="center" vertical="center" wrapText="1"/>
    </xf>
    <xf numFmtId="0" fontId="7" fillId="4" borderId="24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7" fillId="0" borderId="11" xfId="2" applyFont="1" applyFill="1" applyBorder="1" applyAlignment="1">
      <alignment horizontal="center" vertical="center" wrapText="1"/>
    </xf>
    <xf numFmtId="0" fontId="13" fillId="0" borderId="4" xfId="2" applyFont="1" applyFill="1" applyBorder="1" applyAlignment="1">
      <alignment horizontal="center" vertical="center" wrapText="1"/>
    </xf>
    <xf numFmtId="0" fontId="13" fillId="0" borderId="11" xfId="2" applyFont="1" applyFill="1" applyBorder="1" applyAlignment="1">
      <alignment horizontal="center" vertical="center" wrapText="1"/>
    </xf>
    <xf numFmtId="0" fontId="8" fillId="0" borderId="4" xfId="2" applyFont="1" applyFill="1" applyBorder="1" applyAlignment="1">
      <alignment horizontal="center" vertical="center" wrapText="1"/>
    </xf>
    <xf numFmtId="0" fontId="8" fillId="0" borderId="11" xfId="2" applyFont="1" applyFill="1" applyBorder="1" applyAlignment="1">
      <alignment horizontal="center" vertical="center" wrapText="1"/>
    </xf>
    <xf numFmtId="0" fontId="7" fillId="0" borderId="38" xfId="2" applyFont="1" applyFill="1" applyBorder="1" applyAlignment="1">
      <alignment horizontal="center" vertical="center" wrapText="1"/>
    </xf>
    <xf numFmtId="0" fontId="7" fillId="0" borderId="40" xfId="2" applyFont="1" applyFill="1" applyBorder="1" applyAlignment="1">
      <alignment horizontal="center" vertical="center" wrapText="1"/>
    </xf>
    <xf numFmtId="164" fontId="7" fillId="0" borderId="44" xfId="2" applyNumberFormat="1" applyFont="1" applyFill="1" applyBorder="1" applyAlignment="1">
      <alignment horizontal="center" vertical="center" wrapText="1"/>
    </xf>
    <xf numFmtId="164" fontId="7" fillId="0" borderId="32" xfId="2" applyNumberFormat="1" applyFont="1" applyFill="1" applyBorder="1" applyAlignment="1">
      <alignment horizontal="center" vertical="center" wrapText="1"/>
    </xf>
    <xf numFmtId="164" fontId="7" fillId="0" borderId="46" xfId="2" applyNumberFormat="1" applyFont="1" applyFill="1" applyBorder="1" applyAlignment="1">
      <alignment horizontal="center" vertical="center" wrapText="1"/>
    </xf>
    <xf numFmtId="164" fontId="7" fillId="0" borderId="43" xfId="2" applyNumberFormat="1" applyFont="1" applyFill="1" applyBorder="1" applyAlignment="1">
      <alignment horizontal="center" vertical="center" wrapText="1"/>
    </xf>
    <xf numFmtId="0" fontId="1" fillId="0" borderId="37" xfId="2" applyFill="1" applyBorder="1" applyAlignment="1">
      <alignment horizontal="center" vertical="center"/>
    </xf>
    <xf numFmtId="0" fontId="1" fillId="0" borderId="23" xfId="2" applyFill="1" applyBorder="1" applyAlignment="1">
      <alignment horizontal="center" vertical="center"/>
    </xf>
    <xf numFmtId="0" fontId="1" fillId="0" borderId="37" xfId="2" applyFill="1" applyBorder="1" applyAlignment="1">
      <alignment horizontal="center" vertical="center" wrapText="1"/>
    </xf>
    <xf numFmtId="0" fontId="1" fillId="0" borderId="23" xfId="2" applyFill="1" applyBorder="1" applyAlignment="1">
      <alignment horizontal="center" vertical="center" wrapText="1"/>
    </xf>
    <xf numFmtId="2" fontId="1" fillId="0" borderId="37" xfId="2" applyNumberFormat="1" applyFill="1" applyBorder="1" applyAlignment="1">
      <alignment horizontal="center" vertical="center" wrapText="1"/>
    </xf>
    <xf numFmtId="2" fontId="1" fillId="0" borderId="23" xfId="2" applyNumberFormat="1" applyFill="1" applyBorder="1" applyAlignment="1">
      <alignment horizontal="center" vertical="center" wrapText="1"/>
    </xf>
    <xf numFmtId="2" fontId="1" fillId="0" borderId="37" xfId="1" applyNumberFormat="1" applyFill="1" applyBorder="1" applyAlignment="1">
      <alignment vertical="center" wrapText="1"/>
    </xf>
    <xf numFmtId="2" fontId="1" fillId="0" borderId="23" xfId="1" applyNumberFormat="1" applyFill="1" applyBorder="1" applyAlignment="1">
      <alignment vertical="center" wrapText="1"/>
    </xf>
    <xf numFmtId="164" fontId="1" fillId="0" borderId="37" xfId="1" applyNumberFormat="1" applyFill="1" applyBorder="1" applyAlignment="1">
      <alignment horizontal="center" vertical="center" wrapText="1"/>
    </xf>
    <xf numFmtId="164" fontId="1" fillId="0" borderId="23" xfId="1" applyNumberFormat="1" applyFill="1" applyBorder="1" applyAlignment="1">
      <alignment horizontal="center" vertical="center" wrapText="1"/>
    </xf>
    <xf numFmtId="0" fontId="7" fillId="4" borderId="2" xfId="2" applyFont="1" applyFill="1" applyBorder="1" applyAlignment="1">
      <alignment horizontal="center" vertical="center" wrapText="1"/>
    </xf>
    <xf numFmtId="0" fontId="9" fillId="4" borderId="9" xfId="2" applyFont="1" applyFill="1" applyBorder="1" applyAlignment="1">
      <alignment horizontal="center" vertical="center" wrapText="1"/>
    </xf>
    <xf numFmtId="0" fontId="7" fillId="0" borderId="3" xfId="2" applyFont="1" applyFill="1" applyBorder="1" applyAlignment="1">
      <alignment horizontal="center" vertical="center" wrapText="1"/>
    </xf>
    <xf numFmtId="0" fontId="7" fillId="0" borderId="10" xfId="2" applyFont="1" applyFill="1" applyBorder="1" applyAlignment="1">
      <alignment horizontal="center" vertical="center" wrapText="1"/>
    </xf>
    <xf numFmtId="0" fontId="8" fillId="0" borderId="3" xfId="2" applyFont="1" applyFill="1" applyBorder="1" applyAlignment="1">
      <alignment horizontal="center" vertical="center" wrapText="1"/>
    </xf>
    <xf numFmtId="0" fontId="8" fillId="0" borderId="10" xfId="2" applyFont="1" applyFill="1" applyBorder="1" applyAlignment="1">
      <alignment horizontal="center" vertical="center" wrapText="1"/>
    </xf>
    <xf numFmtId="164" fontId="7" fillId="0" borderId="15" xfId="2" applyNumberFormat="1" applyFont="1" applyFill="1" applyBorder="1" applyAlignment="1">
      <alignment horizontal="center" vertical="center" wrapText="1"/>
    </xf>
    <xf numFmtId="164" fontId="7" fillId="0" borderId="18" xfId="2" applyNumberFormat="1" applyFont="1" applyFill="1" applyBorder="1" applyAlignment="1">
      <alignment horizontal="center" vertical="center" wrapText="1"/>
    </xf>
    <xf numFmtId="0" fontId="5" fillId="0" borderId="0" xfId="2" applyFont="1" applyFill="1" applyAlignment="1">
      <alignment horizontal="left"/>
    </xf>
    <xf numFmtId="0" fontId="10" fillId="0" borderId="8" xfId="2" applyFont="1" applyFill="1" applyBorder="1" applyAlignment="1">
      <alignment horizontal="center" vertical="center" wrapText="1"/>
    </xf>
    <xf numFmtId="0" fontId="7" fillId="0" borderId="7" xfId="2" applyFont="1" applyFill="1" applyBorder="1" applyAlignment="1">
      <alignment horizontal="center" vertical="center" wrapText="1"/>
    </xf>
    <xf numFmtId="0" fontId="7" fillId="0" borderId="14" xfId="2" applyFont="1" applyFill="1" applyBorder="1" applyAlignment="1">
      <alignment horizontal="center" vertical="center" wrapText="1"/>
    </xf>
    <xf numFmtId="0" fontId="8" fillId="0" borderId="5" xfId="2" applyFont="1" applyFill="1" applyBorder="1" applyAlignment="1">
      <alignment horizontal="center" vertical="center" wrapText="1"/>
    </xf>
    <xf numFmtId="0" fontId="8" fillId="0" borderId="12" xfId="2" applyFont="1" applyFill="1" applyBorder="1" applyAlignment="1">
      <alignment horizontal="center" vertical="center" wrapText="1"/>
    </xf>
    <xf numFmtId="0" fontId="7" fillId="0" borderId="6" xfId="2" applyFont="1" applyFill="1" applyBorder="1" applyAlignment="1">
      <alignment horizontal="center" vertical="center" wrapText="1"/>
    </xf>
    <xf numFmtId="0" fontId="7" fillId="0" borderId="13" xfId="2" applyFont="1" applyFill="1" applyBorder="1" applyAlignment="1">
      <alignment horizontal="center" vertical="center" wrapText="1"/>
    </xf>
    <xf numFmtId="0" fontId="5" fillId="9" borderId="0" xfId="3" applyFont="1" applyFill="1" applyAlignment="1">
      <alignment horizontal="center"/>
    </xf>
    <xf numFmtId="0" fontId="19" fillId="10" borderId="35" xfId="3" applyFont="1" applyFill="1" applyBorder="1" applyAlignment="1">
      <alignment horizontal="center" vertical="center" wrapText="1"/>
    </xf>
    <xf numFmtId="0" fontId="19" fillId="10" borderId="41" xfId="3" applyFont="1" applyFill="1" applyBorder="1" applyAlignment="1">
      <alignment horizontal="center" vertical="center" wrapText="1"/>
    </xf>
    <xf numFmtId="0" fontId="19" fillId="10" borderId="24" xfId="3" applyFont="1" applyFill="1" applyBorder="1" applyAlignment="1">
      <alignment horizontal="center" vertical="center" wrapText="1"/>
    </xf>
    <xf numFmtId="0" fontId="19" fillId="10" borderId="4" xfId="3" applyFont="1" applyFill="1" applyBorder="1" applyAlignment="1">
      <alignment horizontal="center" vertical="center" wrapText="1"/>
    </xf>
    <xf numFmtId="0" fontId="20" fillId="10" borderId="33" xfId="3" applyFont="1" applyFill="1" applyBorder="1" applyAlignment="1">
      <alignment horizontal="center"/>
    </xf>
    <xf numFmtId="0" fontId="20" fillId="10" borderId="11" xfId="3" applyFont="1" applyFill="1" applyBorder="1" applyAlignment="1">
      <alignment horizontal="center"/>
    </xf>
    <xf numFmtId="0" fontId="19" fillId="10" borderId="3" xfId="3" applyFont="1" applyFill="1" applyBorder="1" applyAlignment="1">
      <alignment horizontal="center" vertical="center" wrapText="1"/>
    </xf>
    <xf numFmtId="0" fontId="19" fillId="10" borderId="8" xfId="3" applyFont="1" applyFill="1" applyBorder="1" applyAlignment="1">
      <alignment horizontal="center" vertical="center" wrapText="1"/>
    </xf>
    <xf numFmtId="0" fontId="19" fillId="10" borderId="10" xfId="3" applyFont="1" applyFill="1" applyBorder="1" applyAlignment="1">
      <alignment horizontal="center" vertical="center" wrapText="1"/>
    </xf>
    <xf numFmtId="167" fontId="19" fillId="10" borderId="46" xfId="3" applyNumberFormat="1" applyFont="1" applyFill="1" applyBorder="1" applyAlignment="1">
      <alignment horizontal="center" vertical="center" wrapText="1"/>
    </xf>
    <xf numFmtId="167" fontId="19" fillId="10" borderId="47" xfId="3" applyNumberFormat="1" applyFont="1" applyFill="1" applyBorder="1" applyAlignment="1">
      <alignment horizontal="center" vertical="center" wrapText="1"/>
    </xf>
    <xf numFmtId="167" fontId="19" fillId="10" borderId="43" xfId="3" applyNumberFormat="1" applyFont="1" applyFill="1" applyBorder="1" applyAlignment="1">
      <alignment horizontal="center" vertical="center" wrapText="1"/>
    </xf>
    <xf numFmtId="0" fontId="2" fillId="2" borderId="0" xfId="3" applyFont="1" applyFill="1" applyAlignment="1">
      <alignment horizontal="center"/>
    </xf>
    <xf numFmtId="0" fontId="3" fillId="2" borderId="0" xfId="3" applyFont="1" applyFill="1" applyAlignment="1">
      <alignment horizontal="center"/>
    </xf>
    <xf numFmtId="0" fontId="4" fillId="7" borderId="0" xfId="3" applyFont="1" applyFill="1" applyAlignment="1">
      <alignment horizontal="center"/>
    </xf>
    <xf numFmtId="0" fontId="19" fillId="10" borderId="37" xfId="3" applyFont="1" applyFill="1" applyBorder="1" applyAlignment="1">
      <alignment horizontal="center" vertical="center" wrapText="1"/>
    </xf>
    <xf numFmtId="0" fontId="19" fillId="10" borderId="38" xfId="3" applyFont="1" applyFill="1" applyBorder="1" applyAlignment="1">
      <alignment horizontal="center" vertical="center" wrapText="1"/>
    </xf>
    <xf numFmtId="0" fontId="20" fillId="10" borderId="52" xfId="3" applyFont="1" applyFill="1" applyBorder="1" applyAlignment="1">
      <alignment horizontal="center"/>
    </xf>
    <xf numFmtId="0" fontId="19" fillId="10" borderId="7" xfId="3" applyFont="1" applyFill="1" applyBorder="1" applyAlignment="1">
      <alignment horizontal="center" vertical="center" wrapText="1"/>
    </xf>
    <xf numFmtId="0" fontId="19" fillId="10" borderId="45" xfId="3" applyFont="1" applyFill="1" applyBorder="1" applyAlignment="1">
      <alignment horizontal="center" vertical="center" wrapText="1"/>
    </xf>
    <xf numFmtId="0" fontId="19" fillId="10" borderId="54" xfId="3" applyFont="1" applyFill="1" applyBorder="1" applyAlignment="1">
      <alignment horizontal="center" vertical="center" wrapText="1"/>
    </xf>
    <xf numFmtId="0" fontId="22" fillId="9" borderId="0" xfId="3" applyFont="1" applyFill="1" applyAlignment="1">
      <alignment horizontal="center"/>
    </xf>
    <xf numFmtId="0" fontId="19" fillId="10" borderId="48" xfId="3" applyFont="1" applyFill="1" applyBorder="1" applyAlignment="1">
      <alignment horizontal="center" vertical="center" wrapText="1"/>
    </xf>
    <xf numFmtId="0" fontId="19" fillId="10" borderId="50" xfId="3" applyFont="1" applyFill="1" applyBorder="1" applyAlignment="1">
      <alignment horizontal="center" vertical="center" wrapText="1"/>
    </xf>
    <xf numFmtId="0" fontId="19" fillId="10" borderId="52" xfId="3" applyFont="1" applyFill="1" applyBorder="1" applyAlignment="1">
      <alignment horizontal="center" vertical="center" wrapText="1"/>
    </xf>
    <xf numFmtId="0" fontId="19" fillId="10" borderId="33" xfId="3" applyFont="1" applyFill="1" applyBorder="1" applyAlignment="1">
      <alignment horizontal="center" vertical="center" wrapText="1"/>
    </xf>
    <xf numFmtId="0" fontId="19" fillId="10" borderId="39" xfId="3" applyFont="1" applyFill="1" applyBorder="1" applyAlignment="1">
      <alignment horizontal="center" vertical="center" wrapText="1"/>
    </xf>
    <xf numFmtId="0" fontId="19" fillId="10" borderId="27" xfId="3" applyFont="1" applyFill="1" applyBorder="1" applyAlignment="1">
      <alignment horizontal="center" vertical="center" wrapText="1"/>
    </xf>
    <xf numFmtId="0" fontId="11" fillId="13" borderId="44" xfId="3" applyFont="1" applyFill="1" applyBorder="1" applyAlignment="1">
      <alignment horizontal="center" vertical="center"/>
    </xf>
    <xf numFmtId="0" fontId="11" fillId="13" borderId="53" xfId="3" applyFont="1" applyFill="1" applyBorder="1" applyAlignment="1">
      <alignment horizontal="center" vertical="center"/>
    </xf>
    <xf numFmtId="0" fontId="11" fillId="13" borderId="32" xfId="3" applyFont="1" applyFill="1" applyBorder="1" applyAlignment="1">
      <alignment horizontal="center" vertical="center"/>
    </xf>
    <xf numFmtId="0" fontId="11" fillId="13" borderId="49" xfId="3" applyFont="1" applyFill="1" applyBorder="1" applyAlignment="1">
      <alignment horizontal="center" vertical="center"/>
    </xf>
    <xf numFmtId="0" fontId="11" fillId="13" borderId="19" xfId="3" applyFont="1" applyFill="1" applyBorder="1" applyAlignment="1">
      <alignment horizontal="center" vertical="center"/>
    </xf>
    <xf numFmtId="0" fontId="11" fillId="13" borderId="51" xfId="3" applyFont="1" applyFill="1" applyBorder="1" applyAlignment="1">
      <alignment horizontal="center" vertical="center"/>
    </xf>
  </cellXfs>
  <cellStyles count="6">
    <cellStyle name="Millares" xfId="5" builtinId="3"/>
    <cellStyle name="Millares [0]" xfId="4" builtinId="6"/>
    <cellStyle name="Moneda" xfId="1" builtinId="4"/>
    <cellStyle name="Normal" xfId="0" builtinId="0"/>
    <cellStyle name="Normal 3 2" xfId="3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71438</xdr:colOff>
      <xdr:row>1</xdr:row>
      <xdr:rowOff>11905</xdr:rowOff>
    </xdr:from>
    <xdr:to>
      <xdr:col>1</xdr:col>
      <xdr:colOff>2631281</xdr:colOff>
      <xdr:row>4</xdr:row>
      <xdr:rowOff>128206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A2178263-499E-4015-A4AB-8872222367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8626" y="178593"/>
          <a:ext cx="2559843" cy="7235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2724150</xdr:colOff>
      <xdr:row>1</xdr:row>
      <xdr:rowOff>0</xdr:rowOff>
    </xdr:from>
    <xdr:ext cx="2486025" cy="702655"/>
    <xdr:pic>
      <xdr:nvPicPr>
        <xdr:cNvPr id="2" name="Imagen 1">
          <a:extLst>
            <a:ext uri="{FF2B5EF4-FFF2-40B4-BE49-F238E27FC236}">
              <a16:creationId xmlns="" xmlns:a16="http://schemas.microsoft.com/office/drawing/2014/main" id="{BB5F96BB-BB7F-460D-B3C1-7EE2689C015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4150" y="76200"/>
          <a:ext cx="2486025" cy="70265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AA601"/>
  <sheetViews>
    <sheetView tabSelected="1" topLeftCell="A586" zoomScale="80" zoomScaleNormal="80" zoomScaleSheetLayoutView="75" workbookViewId="0">
      <selection activeCell="A602" sqref="A602:XFD671"/>
    </sheetView>
  </sheetViews>
  <sheetFormatPr baseColWidth="10" defaultColWidth="11.5703125" defaultRowHeight="12.75" x14ac:dyDescent="0.2"/>
  <cols>
    <col min="1" max="1" width="5.42578125" style="1" customWidth="1"/>
    <col min="2" max="2" width="40" style="1" customWidth="1"/>
    <col min="3" max="3" width="34.85546875" style="26" customWidth="1"/>
    <col min="4" max="4" width="7.28515625" style="26" customWidth="1"/>
    <col min="5" max="5" width="24.5703125" style="26" customWidth="1"/>
    <col min="6" max="6" width="18.140625" style="28" bestFit="1" customWidth="1"/>
    <col min="7" max="7" width="16" style="28" bestFit="1" customWidth="1"/>
    <col min="8" max="8" width="17.85546875" style="28" customWidth="1"/>
    <col min="9" max="9" width="15" style="28" bestFit="1" customWidth="1"/>
    <col min="10" max="10" width="17.7109375" style="28" customWidth="1"/>
    <col min="11" max="11" width="13.42578125" style="29" customWidth="1"/>
    <col min="12" max="12" width="1.85546875" style="26" customWidth="1"/>
    <col min="13" max="13" width="16" style="30" hidden="1" customWidth="1"/>
    <col min="14" max="14" width="21.85546875" style="30" hidden="1" customWidth="1"/>
    <col min="15" max="15" width="21.85546875" style="198" hidden="1" customWidth="1"/>
    <col min="16" max="16" width="21.140625" style="28" hidden="1" customWidth="1"/>
    <col min="17" max="17" width="17.140625" style="28" hidden="1" customWidth="1"/>
    <col min="18" max="18" width="17.140625" style="26" hidden="1" customWidth="1"/>
    <col min="19" max="19" width="17.5703125" style="31" hidden="1" customWidth="1"/>
    <col min="20" max="20" width="18.140625" style="169" hidden="1" customWidth="1"/>
    <col min="21" max="21" width="13.42578125" style="30" hidden="1" customWidth="1"/>
    <col min="22" max="22" width="13.28515625" style="26" hidden="1" customWidth="1"/>
    <col min="23" max="23" width="8.7109375" style="28" hidden="1" customWidth="1"/>
    <col min="24" max="24" width="14.42578125" style="28" hidden="1" customWidth="1"/>
    <col min="25" max="25" width="15" style="28" hidden="1" customWidth="1"/>
    <col min="26" max="26" width="9.7109375" style="32" hidden="1" customWidth="1"/>
    <col min="27" max="27" width="14.140625" style="26" hidden="1" customWidth="1"/>
    <col min="28" max="28" width="11.85546875" style="26" customWidth="1"/>
    <col min="29" max="42" width="11.5703125" style="26" customWidth="1"/>
    <col min="43" max="179" width="11.5703125" style="26"/>
    <col min="180" max="180" width="12.42578125" style="26" bestFit="1" customWidth="1"/>
    <col min="181" max="16384" width="11.5703125" style="26"/>
  </cols>
  <sheetData>
    <row r="2" spans="1:26" x14ac:dyDescent="0.2">
      <c r="B2" s="2"/>
    </row>
    <row r="3" spans="1:26" ht="18.75" x14ac:dyDescent="0.3">
      <c r="C3" s="3" t="s">
        <v>0</v>
      </c>
      <c r="D3" s="33"/>
      <c r="E3" s="33"/>
    </row>
    <row r="4" spans="1:26" ht="15.75" x14ac:dyDescent="0.25">
      <c r="C4" s="4" t="s">
        <v>1</v>
      </c>
      <c r="D4" s="33"/>
      <c r="E4" s="33"/>
    </row>
    <row r="5" spans="1:26" ht="15" x14ac:dyDescent="0.25">
      <c r="C5" s="5" t="s">
        <v>2</v>
      </c>
      <c r="D5" s="33"/>
      <c r="E5" s="33"/>
    </row>
    <row r="6" spans="1:26" x14ac:dyDescent="0.2">
      <c r="B6" s="2"/>
      <c r="F6" s="28" t="s">
        <v>3</v>
      </c>
    </row>
    <row r="7" spans="1:26" ht="15" x14ac:dyDescent="0.25">
      <c r="B7" s="6"/>
      <c r="C7" s="34"/>
      <c r="D7" s="34" t="s">
        <v>585</v>
      </c>
      <c r="E7" s="34"/>
      <c r="F7" s="34"/>
      <c r="G7" s="34"/>
      <c r="H7" s="34"/>
      <c r="I7" s="390"/>
      <c r="J7" s="34"/>
      <c r="K7" s="34"/>
      <c r="L7" s="390"/>
    </row>
    <row r="8" spans="1:26" ht="15" x14ac:dyDescent="0.25">
      <c r="B8" s="388" t="s">
        <v>4</v>
      </c>
      <c r="C8" s="389"/>
      <c r="D8" s="555" t="s">
        <v>5</v>
      </c>
      <c r="E8" s="555"/>
      <c r="F8" s="390"/>
      <c r="G8" s="390"/>
      <c r="H8" s="521"/>
      <c r="I8" s="521"/>
      <c r="J8" s="390"/>
      <c r="K8" s="35"/>
      <c r="L8" s="389"/>
    </row>
    <row r="9" spans="1:26" ht="14.25" thickBot="1" x14ac:dyDescent="0.25">
      <c r="B9" s="9"/>
      <c r="C9" s="36"/>
      <c r="D9" s="36"/>
      <c r="E9" s="36"/>
      <c r="F9" s="37"/>
      <c r="G9" s="37"/>
      <c r="H9" s="37"/>
      <c r="I9" s="38"/>
      <c r="J9" s="37"/>
      <c r="K9" s="39"/>
      <c r="L9" s="36"/>
    </row>
    <row r="10" spans="1:26" ht="13.5" customHeight="1" x14ac:dyDescent="0.2">
      <c r="B10" s="547" t="s">
        <v>6</v>
      </c>
      <c r="C10" s="549" t="s">
        <v>7</v>
      </c>
      <c r="D10" s="549" t="s">
        <v>8</v>
      </c>
      <c r="E10" s="549" t="s">
        <v>9</v>
      </c>
      <c r="F10" s="551" t="s">
        <v>10</v>
      </c>
      <c r="G10" s="529" t="s">
        <v>11</v>
      </c>
      <c r="H10" s="559" t="s">
        <v>12</v>
      </c>
      <c r="I10" s="561" t="s">
        <v>13</v>
      </c>
      <c r="J10" s="557" t="s">
        <v>14</v>
      </c>
      <c r="K10" s="553" t="s">
        <v>15</v>
      </c>
      <c r="L10" s="40"/>
      <c r="M10" s="519" t="s">
        <v>16</v>
      </c>
      <c r="N10" s="519" t="s">
        <v>17</v>
      </c>
      <c r="O10" s="446"/>
      <c r="P10" s="517" t="s">
        <v>18</v>
      </c>
      <c r="Q10" s="517" t="s">
        <v>19</v>
      </c>
      <c r="R10" s="517" t="s">
        <v>20</v>
      </c>
      <c r="S10" s="518" t="s">
        <v>21</v>
      </c>
      <c r="T10" s="519" t="s">
        <v>22</v>
      </c>
      <c r="U10" s="519" t="s">
        <v>16</v>
      </c>
      <c r="V10" s="522" t="s">
        <v>23</v>
      </c>
      <c r="W10" s="522" t="s">
        <v>24</v>
      </c>
      <c r="X10" s="517" t="s">
        <v>25</v>
      </c>
      <c r="Y10" s="556" t="s">
        <v>26</v>
      </c>
      <c r="Z10" s="520" t="s">
        <v>27</v>
      </c>
    </row>
    <row r="11" spans="1:26" ht="14.25" customHeight="1" thickBot="1" x14ac:dyDescent="0.25">
      <c r="B11" s="548"/>
      <c r="C11" s="550"/>
      <c r="D11" s="550"/>
      <c r="E11" s="550"/>
      <c r="F11" s="552"/>
      <c r="G11" s="530"/>
      <c r="H11" s="560"/>
      <c r="I11" s="562"/>
      <c r="J11" s="558"/>
      <c r="K11" s="554"/>
      <c r="L11" s="40"/>
      <c r="M11" s="519"/>
      <c r="N11" s="519"/>
      <c r="O11" s="446"/>
      <c r="P11" s="517"/>
      <c r="Q11" s="517"/>
      <c r="R11" s="517"/>
      <c r="S11" s="518"/>
      <c r="T11" s="519"/>
      <c r="U11" s="519"/>
      <c r="V11" s="522"/>
      <c r="W11" s="522"/>
      <c r="X11" s="517"/>
      <c r="Y11" s="556"/>
      <c r="Z11" s="520"/>
    </row>
    <row r="12" spans="1:26" ht="13.5" thickBot="1" x14ac:dyDescent="0.25">
      <c r="D12" s="28"/>
    </row>
    <row r="13" spans="1:26" x14ac:dyDescent="0.2">
      <c r="A13" s="1">
        <v>1</v>
      </c>
      <c r="B13" s="398" t="s">
        <v>474</v>
      </c>
      <c r="C13" s="41" t="s">
        <v>31</v>
      </c>
      <c r="D13" s="42" t="s">
        <v>30</v>
      </c>
      <c r="E13" s="43">
        <v>44440</v>
      </c>
      <c r="F13" s="44">
        <v>44401.279999999999</v>
      </c>
      <c r="G13" s="44">
        <f>F13/15</f>
        <v>2960.0853333333334</v>
      </c>
      <c r="H13" s="44">
        <v>15800</v>
      </c>
      <c r="I13" s="44">
        <f>F13/15*P13</f>
        <v>204245.88800000001</v>
      </c>
      <c r="J13" s="44">
        <f>F13/15*Q13</f>
        <v>46177.331200000001</v>
      </c>
      <c r="K13" s="45">
        <v>0</v>
      </c>
      <c r="L13" s="46"/>
      <c r="M13" s="47">
        <v>41888</v>
      </c>
      <c r="N13" s="48">
        <f>M13*(1+6%)</f>
        <v>44401.279999999999</v>
      </c>
      <c r="O13" s="447">
        <f t="shared" ref="O13:O14" si="0">N13-F13</f>
        <v>0</v>
      </c>
      <c r="P13" s="49">
        <v>69</v>
      </c>
      <c r="Q13" s="49">
        <v>15.6</v>
      </c>
      <c r="R13" s="50">
        <f>E13</f>
        <v>44440</v>
      </c>
      <c r="S13" s="51">
        <v>0</v>
      </c>
      <c r="T13" s="454">
        <f>M13*(1+W13)</f>
        <v>44401.279999999999</v>
      </c>
      <c r="U13" s="53">
        <f>T13/1.06</f>
        <v>41888</v>
      </c>
      <c r="V13" s="53">
        <f>T13/15*7</f>
        <v>20720.597333333335</v>
      </c>
      <c r="W13" s="25">
        <v>0.06</v>
      </c>
      <c r="X13" s="54">
        <v>44742</v>
      </c>
      <c r="Y13" s="55">
        <f>(YEAR(X13)-YEAR(E13))*12+MONTH(X13)-MONTH(E13)</f>
        <v>9</v>
      </c>
      <c r="Z13" s="56">
        <f>Y13/12</f>
        <v>0.75</v>
      </c>
    </row>
    <row r="14" spans="1:26" ht="13.5" thickBot="1" x14ac:dyDescent="0.25">
      <c r="A14" s="1">
        <v>5</v>
      </c>
      <c r="B14" s="397" t="s">
        <v>476</v>
      </c>
      <c r="C14" s="138" t="s">
        <v>475</v>
      </c>
      <c r="D14" s="63" t="s">
        <v>30</v>
      </c>
      <c r="E14" s="139">
        <v>44440</v>
      </c>
      <c r="F14" s="65">
        <v>7950</v>
      </c>
      <c r="G14" s="65">
        <f>F14/15</f>
        <v>530</v>
      </c>
      <c r="H14" s="94">
        <v>0</v>
      </c>
      <c r="I14" s="65">
        <f>F14/15*P14</f>
        <v>36570</v>
      </c>
      <c r="J14" s="65">
        <f>F14/15*Q14</f>
        <v>8268</v>
      </c>
      <c r="K14" s="66">
        <v>0</v>
      </c>
      <c r="L14" s="61"/>
      <c r="M14" s="47">
        <v>7500</v>
      </c>
      <c r="N14" s="48">
        <f>M14*(1+6%)</f>
        <v>7950</v>
      </c>
      <c r="O14" s="447">
        <f t="shared" si="0"/>
        <v>0</v>
      </c>
      <c r="P14" s="49">
        <v>69</v>
      </c>
      <c r="Q14" s="49">
        <v>15.6</v>
      </c>
      <c r="R14" s="50">
        <f>E14</f>
        <v>44440</v>
      </c>
      <c r="S14" s="51">
        <v>0</v>
      </c>
      <c r="T14" s="454">
        <f>M14*(1+W14)</f>
        <v>7950</v>
      </c>
      <c r="U14" s="53">
        <f>T14/1.06</f>
        <v>7500</v>
      </c>
      <c r="V14" s="53">
        <f>T14/15*7</f>
        <v>3710</v>
      </c>
      <c r="W14" s="25">
        <v>0.06</v>
      </c>
      <c r="X14" s="54">
        <v>44742</v>
      </c>
      <c r="Y14" s="55">
        <f>(YEAR(X14)-YEAR(E14))*12+MONTH(X14)-MONTH(E14)</f>
        <v>9</v>
      </c>
      <c r="Z14" s="56">
        <f>Y14/12</f>
        <v>0.75</v>
      </c>
    </row>
    <row r="15" spans="1:26" ht="13.5" thickBot="1" x14ac:dyDescent="0.25">
      <c r="D15" s="28"/>
      <c r="E15" s="67"/>
      <c r="F15" s="68"/>
      <c r="G15" s="68"/>
      <c r="H15" s="68"/>
      <c r="I15" s="68"/>
      <c r="J15" s="68"/>
      <c r="K15" s="68"/>
      <c r="N15" s="23"/>
      <c r="O15" s="448"/>
      <c r="R15" s="28"/>
      <c r="T15" s="176"/>
      <c r="V15" s="30"/>
      <c r="W15" s="69"/>
      <c r="X15" s="70"/>
      <c r="Y15" s="71"/>
    </row>
    <row r="16" spans="1:26" x14ac:dyDescent="0.2">
      <c r="B16" s="12" t="s">
        <v>32</v>
      </c>
      <c r="C16" s="72" t="s">
        <v>33</v>
      </c>
      <c r="D16" s="73"/>
      <c r="E16" s="74" t="s">
        <v>34</v>
      </c>
      <c r="F16" s="75">
        <f>SUM(F13:F15)</f>
        <v>52351.28</v>
      </c>
      <c r="G16" s="75">
        <f t="shared" ref="G16:K16" si="1">SUM(G13:G15)</f>
        <v>3490.0853333333334</v>
      </c>
      <c r="H16" s="75">
        <f t="shared" si="1"/>
        <v>15800</v>
      </c>
      <c r="I16" s="75">
        <f t="shared" si="1"/>
        <v>240815.88800000001</v>
      </c>
      <c r="J16" s="75">
        <f t="shared" si="1"/>
        <v>54445.331200000001</v>
      </c>
      <c r="K16" s="484">
        <f t="shared" si="1"/>
        <v>0</v>
      </c>
      <c r="L16" s="76"/>
      <c r="M16" s="30" t="s">
        <v>35</v>
      </c>
      <c r="N16" s="23"/>
      <c r="O16" s="448"/>
      <c r="R16" s="28"/>
      <c r="T16" s="176"/>
      <c r="V16" s="30"/>
      <c r="X16" s="70"/>
      <c r="Y16" s="71"/>
    </row>
    <row r="17" spans="1:26" ht="19.5" customHeight="1" thickBot="1" x14ac:dyDescent="0.25">
      <c r="B17" s="12" t="s">
        <v>36</v>
      </c>
      <c r="C17" s="72" t="s">
        <v>37</v>
      </c>
      <c r="D17" s="441" t="s">
        <v>35</v>
      </c>
      <c r="E17" s="77" t="s">
        <v>38</v>
      </c>
      <c r="F17" s="78">
        <f>F16*24</f>
        <v>1256430.72</v>
      </c>
      <c r="G17" s="78">
        <f>G16*7</f>
        <v>24430.597333333335</v>
      </c>
      <c r="H17" s="78">
        <f>H16*24</f>
        <v>379200</v>
      </c>
      <c r="I17" s="78">
        <f>I16</f>
        <v>240815.88800000001</v>
      </c>
      <c r="J17" s="78">
        <f>J16</f>
        <v>54445.331200000001</v>
      </c>
      <c r="K17" s="79">
        <f>K16</f>
        <v>0</v>
      </c>
      <c r="L17" s="76"/>
      <c r="M17" s="80">
        <f>SUM(M13:M16)</f>
        <v>49388</v>
      </c>
      <c r="N17" s="81"/>
      <c r="O17" s="449"/>
      <c r="P17" s="82"/>
      <c r="Q17" s="392"/>
      <c r="R17" s="392"/>
      <c r="S17" s="83"/>
      <c r="T17" s="454">
        <f>SUM(T13:T16)</f>
        <v>52351.28</v>
      </c>
      <c r="U17" s="80">
        <f>SUM(U13:U16)</f>
        <v>49388</v>
      </c>
      <c r="V17" s="52">
        <f>SUM(V13:V16)</f>
        <v>24430.597333333335</v>
      </c>
      <c r="W17" s="84"/>
      <c r="X17" s="85"/>
      <c r="Y17" s="55"/>
      <c r="Z17" s="56"/>
    </row>
    <row r="18" spans="1:26" x14ac:dyDescent="0.2">
      <c r="B18" s="12"/>
      <c r="F18" s="26"/>
      <c r="G18" s="26"/>
      <c r="N18" s="23"/>
      <c r="O18" s="448"/>
      <c r="T18" s="176"/>
      <c r="X18" s="70"/>
      <c r="Y18" s="71"/>
    </row>
    <row r="19" spans="1:26" ht="15" x14ac:dyDescent="0.25">
      <c r="B19" s="6"/>
      <c r="C19" s="34"/>
      <c r="D19" s="34" t="s">
        <v>585</v>
      </c>
      <c r="E19" s="34"/>
      <c r="F19" s="34"/>
      <c r="G19" s="34"/>
      <c r="H19" s="34"/>
      <c r="I19" s="390"/>
      <c r="J19" s="34"/>
      <c r="K19" s="34"/>
      <c r="L19" s="390"/>
      <c r="N19" s="23"/>
      <c r="O19" s="448"/>
      <c r="T19" s="176"/>
      <c r="X19" s="70"/>
      <c r="Y19" s="71"/>
    </row>
    <row r="20" spans="1:26" ht="15" x14ac:dyDescent="0.25">
      <c r="B20" s="388" t="s">
        <v>4</v>
      </c>
      <c r="C20" s="389"/>
      <c r="D20" s="555" t="s">
        <v>39</v>
      </c>
      <c r="E20" s="555"/>
      <c r="F20" s="390"/>
      <c r="G20" s="390"/>
      <c r="H20" s="521"/>
      <c r="I20" s="521"/>
      <c r="J20" s="390"/>
      <c r="K20" s="35"/>
      <c r="L20" s="389"/>
      <c r="N20" s="23"/>
      <c r="O20" s="448"/>
      <c r="T20" s="176"/>
      <c r="X20" s="70"/>
      <c r="Y20" s="71"/>
    </row>
    <row r="21" spans="1:26" ht="14.25" thickBot="1" x14ac:dyDescent="0.25">
      <c r="B21" s="9"/>
      <c r="C21" s="36"/>
      <c r="D21" s="36"/>
      <c r="E21" s="36"/>
      <c r="F21" s="37"/>
      <c r="G21" s="37"/>
      <c r="H21" s="37"/>
      <c r="I21" s="37"/>
      <c r="J21" s="37"/>
      <c r="K21" s="39"/>
      <c r="L21" s="36"/>
      <c r="N21" s="23"/>
      <c r="O21" s="448"/>
      <c r="T21" s="176"/>
      <c r="X21" s="70"/>
      <c r="Y21" s="71"/>
    </row>
    <row r="22" spans="1:26" ht="12.75" customHeight="1" x14ac:dyDescent="0.2">
      <c r="B22" s="547" t="s">
        <v>6</v>
      </c>
      <c r="C22" s="549" t="s">
        <v>7</v>
      </c>
      <c r="D22" s="549" t="s">
        <v>8</v>
      </c>
      <c r="E22" s="549" t="s">
        <v>9</v>
      </c>
      <c r="F22" s="551" t="s">
        <v>10</v>
      </c>
      <c r="G22" s="529" t="s">
        <v>11</v>
      </c>
      <c r="H22" s="551" t="s">
        <v>12</v>
      </c>
      <c r="I22" s="549" t="s">
        <v>13</v>
      </c>
      <c r="J22" s="549" t="s">
        <v>14</v>
      </c>
      <c r="K22" s="553" t="s">
        <v>15</v>
      </c>
      <c r="L22" s="40"/>
      <c r="M22" s="519" t="s">
        <v>16</v>
      </c>
      <c r="N22" s="519" t="s">
        <v>17</v>
      </c>
      <c r="O22" s="446"/>
      <c r="P22" s="517" t="s">
        <v>18</v>
      </c>
      <c r="Q22" s="517" t="s">
        <v>19</v>
      </c>
      <c r="R22" s="517" t="s">
        <v>20</v>
      </c>
      <c r="S22" s="518" t="s">
        <v>21</v>
      </c>
      <c r="T22" s="519" t="s">
        <v>22</v>
      </c>
      <c r="U22" s="519" t="s">
        <v>16</v>
      </c>
      <c r="V22" s="522" t="s">
        <v>23</v>
      </c>
      <c r="W22" s="522" t="s">
        <v>24</v>
      </c>
      <c r="X22" s="517" t="s">
        <v>25</v>
      </c>
      <c r="Y22" s="556" t="s">
        <v>26</v>
      </c>
      <c r="Z22" s="520" t="s">
        <v>27</v>
      </c>
    </row>
    <row r="23" spans="1:26" ht="13.5" customHeight="1" thickBot="1" x14ac:dyDescent="0.25">
      <c r="B23" s="548"/>
      <c r="C23" s="550"/>
      <c r="D23" s="550"/>
      <c r="E23" s="550"/>
      <c r="F23" s="552"/>
      <c r="G23" s="530"/>
      <c r="H23" s="552"/>
      <c r="I23" s="550"/>
      <c r="J23" s="550"/>
      <c r="K23" s="554"/>
      <c r="L23" s="40"/>
      <c r="M23" s="519"/>
      <c r="N23" s="519"/>
      <c r="O23" s="446"/>
      <c r="P23" s="517"/>
      <c r="Q23" s="517"/>
      <c r="R23" s="517"/>
      <c r="S23" s="518"/>
      <c r="T23" s="519"/>
      <c r="U23" s="519"/>
      <c r="V23" s="522"/>
      <c r="W23" s="522"/>
      <c r="X23" s="517"/>
      <c r="Y23" s="556"/>
      <c r="Z23" s="520"/>
    </row>
    <row r="24" spans="1:26" ht="13.5" thickBot="1" x14ac:dyDescent="0.25">
      <c r="D24" s="28"/>
      <c r="N24" s="23"/>
      <c r="O24" s="448"/>
      <c r="T24" s="176"/>
      <c r="X24" s="70"/>
      <c r="Y24" s="71"/>
    </row>
    <row r="25" spans="1:26" x14ac:dyDescent="0.2">
      <c r="A25" s="1">
        <v>6</v>
      </c>
      <c r="B25" s="398" t="s">
        <v>477</v>
      </c>
      <c r="C25" s="41" t="s">
        <v>28</v>
      </c>
      <c r="D25" s="42" t="s">
        <v>29</v>
      </c>
      <c r="E25" s="43">
        <v>44440</v>
      </c>
      <c r="F25" s="44">
        <v>12003.44</v>
      </c>
      <c r="G25" s="44">
        <f t="shared" ref="G25:G29" si="2">F25/15</f>
        <v>800.22933333333333</v>
      </c>
      <c r="H25" s="87">
        <v>0</v>
      </c>
      <c r="I25" s="44">
        <f t="shared" ref="I25:I29" si="3">F25/15*P25</f>
        <v>55215.824000000001</v>
      </c>
      <c r="J25" s="44">
        <f t="shared" ref="J25:J29" si="4">F25/15*Q25</f>
        <v>16324.678399999999</v>
      </c>
      <c r="K25" s="487">
        <v>0</v>
      </c>
      <c r="L25" s="46"/>
      <c r="M25" s="454">
        <v>11324</v>
      </c>
      <c r="N25" s="24">
        <f>M25*(1+6%)</f>
        <v>12003.44</v>
      </c>
      <c r="O25" s="447">
        <f>N25-F25</f>
        <v>0</v>
      </c>
      <c r="P25" s="49">
        <v>69</v>
      </c>
      <c r="Q25" s="49">
        <v>20.399999999999999</v>
      </c>
      <c r="R25" s="50">
        <f>E25</f>
        <v>44440</v>
      </c>
      <c r="S25" s="51">
        <v>0</v>
      </c>
      <c r="T25" s="454">
        <f t="shared" ref="T25:T29" si="5">M25*(1+W25)</f>
        <v>12003.44</v>
      </c>
      <c r="U25" s="53">
        <f>T25/1.06</f>
        <v>11324</v>
      </c>
      <c r="V25" s="53">
        <f>T25/15*7</f>
        <v>5601.605333333333</v>
      </c>
      <c r="W25" s="25">
        <v>0.06</v>
      </c>
      <c r="X25" s="54">
        <v>44742</v>
      </c>
      <c r="Y25" s="55">
        <f t="shared" ref="Y25:Y29" si="6">(YEAR(X25)-YEAR(E25))*12+MONTH(X25)-MONTH(E25)</f>
        <v>9</v>
      </c>
      <c r="Z25" s="56">
        <f t="shared" ref="Z25:Z29" si="7">Y25/12</f>
        <v>0.75</v>
      </c>
    </row>
    <row r="26" spans="1:26" x14ac:dyDescent="0.2">
      <c r="A26" s="1">
        <v>2</v>
      </c>
      <c r="B26" s="361" t="s">
        <v>478</v>
      </c>
      <c r="C26" s="88" t="s">
        <v>44</v>
      </c>
      <c r="D26" s="89" t="s">
        <v>30</v>
      </c>
      <c r="E26" s="90">
        <v>44440</v>
      </c>
      <c r="F26" s="393">
        <v>36604.980000000003</v>
      </c>
      <c r="G26" s="393">
        <f t="shared" si="2"/>
        <v>2440.3320000000003</v>
      </c>
      <c r="H26" s="161">
        <v>11000</v>
      </c>
      <c r="I26" s="393">
        <f t="shared" si="3"/>
        <v>168382.90800000002</v>
      </c>
      <c r="J26" s="393">
        <f t="shared" si="4"/>
        <v>38069.179200000006</v>
      </c>
      <c r="K26" s="488">
        <v>0</v>
      </c>
      <c r="L26" s="46"/>
      <c r="M26" s="458">
        <v>34533</v>
      </c>
      <c r="N26" s="24">
        <f>M26*(1+6%)</f>
        <v>36604.980000000003</v>
      </c>
      <c r="O26" s="447">
        <f t="shared" ref="O26:O29" si="8">N26-F26</f>
        <v>0</v>
      </c>
      <c r="P26" s="49">
        <v>69</v>
      </c>
      <c r="Q26" s="49">
        <v>15.6</v>
      </c>
      <c r="R26" s="50">
        <f t="shared" ref="R26:R29" si="9">E26</f>
        <v>44440</v>
      </c>
      <c r="S26" s="51">
        <v>0</v>
      </c>
      <c r="T26" s="454">
        <f t="shared" si="5"/>
        <v>36604.980000000003</v>
      </c>
      <c r="U26" s="53">
        <f>T26/1.06</f>
        <v>34533</v>
      </c>
      <c r="V26" s="53">
        <f>T26/15*7</f>
        <v>17082.324000000001</v>
      </c>
      <c r="W26" s="25">
        <v>0.06</v>
      </c>
      <c r="X26" s="54">
        <v>44742</v>
      </c>
      <c r="Y26" s="55">
        <f t="shared" si="6"/>
        <v>9</v>
      </c>
      <c r="Z26" s="56">
        <f t="shared" si="7"/>
        <v>0.75</v>
      </c>
    </row>
    <row r="27" spans="1:26" x14ac:dyDescent="0.2">
      <c r="A27" s="1">
        <v>7</v>
      </c>
      <c r="B27" s="361" t="s">
        <v>40</v>
      </c>
      <c r="C27" s="88" t="s">
        <v>41</v>
      </c>
      <c r="D27" s="89" t="s">
        <v>42</v>
      </c>
      <c r="E27" s="90">
        <v>36642</v>
      </c>
      <c r="F27" s="391">
        <v>7108.3600000000006</v>
      </c>
      <c r="G27" s="391">
        <f t="shared" si="2"/>
        <v>473.89066666666673</v>
      </c>
      <c r="H27" s="60"/>
      <c r="I27" s="391">
        <f t="shared" si="3"/>
        <v>32698.456000000006</v>
      </c>
      <c r="J27" s="391">
        <f t="shared" si="4"/>
        <v>9667.3696</v>
      </c>
      <c r="K27" s="489">
        <f>F27/15*12+S27+S27</f>
        <v>7061.2880000000014</v>
      </c>
      <c r="L27" s="46"/>
      <c r="M27" s="458">
        <v>6706</v>
      </c>
      <c r="N27" s="24">
        <f>M27*(1+6%)</f>
        <v>7108.3600000000006</v>
      </c>
      <c r="O27" s="447">
        <f t="shared" si="8"/>
        <v>0</v>
      </c>
      <c r="P27" s="49">
        <v>69</v>
      </c>
      <c r="Q27" s="49">
        <v>20.399999999999999</v>
      </c>
      <c r="R27" s="50">
        <f t="shared" si="9"/>
        <v>36642</v>
      </c>
      <c r="S27" s="51">
        <v>687.3</v>
      </c>
      <c r="T27" s="454">
        <f t="shared" si="5"/>
        <v>7108.3600000000006</v>
      </c>
      <c r="U27" s="53">
        <f>T27/1.06</f>
        <v>6706</v>
      </c>
      <c r="V27" s="53">
        <f>T27/15*7</f>
        <v>3317.2346666666672</v>
      </c>
      <c r="W27" s="25">
        <v>0.06</v>
      </c>
      <c r="X27" s="54">
        <v>44742</v>
      </c>
      <c r="Y27" s="55">
        <f t="shared" si="6"/>
        <v>266</v>
      </c>
      <c r="Z27" s="56">
        <f t="shared" si="7"/>
        <v>22.166666666666668</v>
      </c>
    </row>
    <row r="28" spans="1:26" x14ac:dyDescent="0.2">
      <c r="A28" s="1">
        <v>8</v>
      </c>
      <c r="B28" s="361" t="s">
        <v>43</v>
      </c>
      <c r="C28" s="88" t="s">
        <v>28</v>
      </c>
      <c r="D28" s="89" t="s">
        <v>29</v>
      </c>
      <c r="E28" s="90">
        <v>43360</v>
      </c>
      <c r="F28" s="391">
        <v>10208.898359280003</v>
      </c>
      <c r="G28" s="391">
        <f t="shared" si="2"/>
        <v>680.59322395200024</v>
      </c>
      <c r="H28" s="60"/>
      <c r="I28" s="391">
        <f t="shared" si="3"/>
        <v>46960.932452688015</v>
      </c>
      <c r="J28" s="391">
        <f t="shared" si="4"/>
        <v>10617.254293651204</v>
      </c>
      <c r="K28" s="489">
        <v>0</v>
      </c>
      <c r="L28" s="46"/>
      <c r="M28" s="458">
        <v>9631.0361880000019</v>
      </c>
      <c r="N28" s="24">
        <f>M28*(1+6%)</f>
        <v>10208.898359280003</v>
      </c>
      <c r="O28" s="447">
        <f t="shared" si="8"/>
        <v>0</v>
      </c>
      <c r="P28" s="49">
        <v>69</v>
      </c>
      <c r="Q28" s="49">
        <v>15.6</v>
      </c>
      <c r="R28" s="50">
        <f t="shared" si="9"/>
        <v>43360</v>
      </c>
      <c r="S28" s="51">
        <v>0</v>
      </c>
      <c r="T28" s="454">
        <f t="shared" si="5"/>
        <v>10208.898359280003</v>
      </c>
      <c r="U28" s="53">
        <f>T28/1.06</f>
        <v>9631.0361880000019</v>
      </c>
      <c r="V28" s="53">
        <f>T28/15*7</f>
        <v>4764.1525676640013</v>
      </c>
      <c r="W28" s="25">
        <v>0.06</v>
      </c>
      <c r="X28" s="54">
        <v>44742</v>
      </c>
      <c r="Y28" s="55">
        <f t="shared" si="6"/>
        <v>45</v>
      </c>
      <c r="Z28" s="56">
        <f t="shared" si="7"/>
        <v>3.75</v>
      </c>
    </row>
    <row r="29" spans="1:26" ht="12.75" customHeight="1" thickBot="1" x14ac:dyDescent="0.25">
      <c r="A29" s="1">
        <v>9</v>
      </c>
      <c r="B29" s="426" t="s">
        <v>45</v>
      </c>
      <c r="C29" s="91" t="s">
        <v>46</v>
      </c>
      <c r="D29" s="92" t="s">
        <v>42</v>
      </c>
      <c r="E29" s="93">
        <v>36488</v>
      </c>
      <c r="F29" s="65">
        <v>7453.8458042400025</v>
      </c>
      <c r="G29" s="65">
        <f t="shared" si="2"/>
        <v>496.92305361600017</v>
      </c>
      <c r="H29" s="94"/>
      <c r="I29" s="65">
        <f t="shared" si="3"/>
        <v>34287.690699504012</v>
      </c>
      <c r="J29" s="65">
        <f t="shared" si="4"/>
        <v>10137.230293766403</v>
      </c>
      <c r="K29" s="491">
        <f>F29/15*12+S29+S29</f>
        <v>7337.676643392002</v>
      </c>
      <c r="L29" s="46"/>
      <c r="M29" s="458">
        <v>7031.9300040000016</v>
      </c>
      <c r="N29" s="24">
        <f>M29*(1+6%)</f>
        <v>7453.8458042400025</v>
      </c>
      <c r="O29" s="447">
        <f t="shared" si="8"/>
        <v>0</v>
      </c>
      <c r="P29" s="49">
        <v>69</v>
      </c>
      <c r="Q29" s="49">
        <v>20.399999999999999</v>
      </c>
      <c r="R29" s="50">
        <f t="shared" si="9"/>
        <v>36488</v>
      </c>
      <c r="S29" s="51">
        <v>687.3</v>
      </c>
      <c r="T29" s="454">
        <f t="shared" si="5"/>
        <v>7453.8458042400025</v>
      </c>
      <c r="U29" s="53">
        <f>T29/1.06</f>
        <v>7031.9300040000016</v>
      </c>
      <c r="V29" s="53">
        <f>T29/15*7</f>
        <v>3478.4613753120011</v>
      </c>
      <c r="W29" s="25">
        <v>0.06</v>
      </c>
      <c r="X29" s="54">
        <v>44742</v>
      </c>
      <c r="Y29" s="55">
        <f t="shared" si="6"/>
        <v>271</v>
      </c>
      <c r="Z29" s="56">
        <f t="shared" si="7"/>
        <v>22.583333333333332</v>
      </c>
    </row>
    <row r="30" spans="1:26" ht="13.5" thickBot="1" x14ac:dyDescent="0.25">
      <c r="B30" s="13"/>
      <c r="C30" s="95"/>
      <c r="D30" s="96"/>
      <c r="E30" s="97"/>
      <c r="F30" s="98"/>
      <c r="G30" s="98"/>
      <c r="H30" s="98"/>
      <c r="I30" s="98"/>
      <c r="J30" s="98"/>
      <c r="K30" s="99"/>
      <c r="N30" s="23"/>
      <c r="O30" s="448"/>
      <c r="T30" s="176"/>
      <c r="W30" s="69"/>
      <c r="X30" s="70"/>
      <c r="Y30" s="71"/>
    </row>
    <row r="31" spans="1:26" x14ac:dyDescent="0.2">
      <c r="B31" s="12" t="s">
        <v>32</v>
      </c>
      <c r="C31" s="72" t="s">
        <v>33</v>
      </c>
      <c r="D31" s="73"/>
      <c r="E31" s="74" t="s">
        <v>34</v>
      </c>
      <c r="F31" s="75">
        <f t="shared" ref="F31:K31" si="10">SUM(F25:F30)</f>
        <v>73379.524163520007</v>
      </c>
      <c r="G31" s="75">
        <f t="shared" si="10"/>
        <v>4891.9682775680003</v>
      </c>
      <c r="H31" s="75">
        <f t="shared" si="10"/>
        <v>11000</v>
      </c>
      <c r="I31" s="75">
        <f t="shared" si="10"/>
        <v>337545.81115219201</v>
      </c>
      <c r="J31" s="75">
        <f t="shared" si="10"/>
        <v>84815.711787417604</v>
      </c>
      <c r="K31" s="484">
        <f t="shared" si="10"/>
        <v>14398.964643392002</v>
      </c>
      <c r="L31" s="76"/>
      <c r="M31" s="30" t="s">
        <v>35</v>
      </c>
      <c r="N31" s="23"/>
      <c r="O31" s="448"/>
      <c r="T31" s="176"/>
      <c r="W31" s="69"/>
      <c r="X31" s="70"/>
      <c r="Y31" s="71"/>
    </row>
    <row r="32" spans="1:26" ht="19.5" customHeight="1" thickBot="1" x14ac:dyDescent="0.25">
      <c r="B32" s="12" t="s">
        <v>36</v>
      </c>
      <c r="C32" s="72" t="s">
        <v>37</v>
      </c>
      <c r="D32" s="441" t="s">
        <v>35</v>
      </c>
      <c r="E32" s="77" t="s">
        <v>38</v>
      </c>
      <c r="F32" s="78">
        <f>F31*24</f>
        <v>1761108.5799244801</v>
      </c>
      <c r="G32" s="78">
        <f>G31*7</f>
        <v>34243.777942976005</v>
      </c>
      <c r="H32" s="78">
        <f>H31*24</f>
        <v>264000</v>
      </c>
      <c r="I32" s="78">
        <f>I31</f>
        <v>337545.81115219201</v>
      </c>
      <c r="J32" s="78">
        <f>J31</f>
        <v>84815.711787417604</v>
      </c>
      <c r="K32" s="79">
        <f>K31</f>
        <v>14398.964643392002</v>
      </c>
      <c r="L32" s="76"/>
      <c r="M32" s="80">
        <f>SUM(M25:M31)</f>
        <v>69225.966191999993</v>
      </c>
      <c r="N32" s="81"/>
      <c r="O32" s="449"/>
      <c r="P32" s="82"/>
      <c r="Q32" s="392"/>
      <c r="R32" s="392"/>
      <c r="S32" s="83"/>
      <c r="T32" s="454">
        <f>SUM(T25:T31)</f>
        <v>73379.524163520007</v>
      </c>
      <c r="U32" s="458">
        <f>SUM(U25:U31)</f>
        <v>69225.966191999993</v>
      </c>
      <c r="V32" s="100">
        <f>SUM(V25:V31)</f>
        <v>34243.777942976005</v>
      </c>
      <c r="W32" s="25"/>
      <c r="X32" s="54"/>
      <c r="Y32" s="55"/>
      <c r="Z32" s="56"/>
    </row>
    <row r="33" spans="1:26" x14ac:dyDescent="0.2">
      <c r="B33" s="12"/>
      <c r="F33" s="26"/>
      <c r="G33" s="26"/>
      <c r="N33" s="23"/>
      <c r="O33" s="448"/>
      <c r="T33" s="176"/>
      <c r="W33" s="69"/>
      <c r="X33" s="70"/>
      <c r="Y33" s="71"/>
    </row>
    <row r="34" spans="1:26" ht="15" x14ac:dyDescent="0.25">
      <c r="B34" s="6"/>
      <c r="C34" s="34"/>
      <c r="D34" s="34" t="s">
        <v>585</v>
      </c>
      <c r="E34" s="34"/>
      <c r="F34" s="34"/>
      <c r="G34" s="34"/>
      <c r="H34" s="34"/>
      <c r="I34" s="390"/>
      <c r="J34" s="34"/>
      <c r="K34" s="34"/>
      <c r="L34" s="390"/>
      <c r="N34" s="23"/>
      <c r="O34" s="448"/>
      <c r="T34" s="176"/>
      <c r="W34" s="69"/>
      <c r="X34" s="70"/>
      <c r="Y34" s="71"/>
    </row>
    <row r="35" spans="1:26" ht="15" x14ac:dyDescent="0.25">
      <c r="B35" s="388" t="s">
        <v>4</v>
      </c>
      <c r="C35" s="389"/>
      <c r="D35" s="555" t="s">
        <v>47</v>
      </c>
      <c r="E35" s="555"/>
      <c r="F35" s="390"/>
      <c r="G35" s="390"/>
      <c r="H35" s="521"/>
      <c r="I35" s="521"/>
      <c r="J35" s="390"/>
      <c r="K35" s="35"/>
      <c r="L35" s="389"/>
      <c r="N35" s="23"/>
      <c r="O35" s="448"/>
      <c r="T35" s="176"/>
      <c r="W35" s="69"/>
      <c r="X35" s="70"/>
      <c r="Y35" s="71"/>
    </row>
    <row r="36" spans="1:26" ht="14.25" thickBot="1" x14ac:dyDescent="0.25">
      <c r="B36" s="9"/>
      <c r="C36" s="36"/>
      <c r="D36" s="36"/>
      <c r="E36" s="36"/>
      <c r="F36" s="37"/>
      <c r="G36" s="37"/>
      <c r="H36" s="37"/>
      <c r="I36" s="37"/>
      <c r="J36" s="37"/>
      <c r="K36" s="39"/>
      <c r="L36" s="36"/>
      <c r="N36" s="23"/>
      <c r="O36" s="448"/>
      <c r="T36" s="176"/>
      <c r="W36" s="69"/>
      <c r="X36" s="70"/>
      <c r="Y36" s="71"/>
    </row>
    <row r="37" spans="1:26" ht="12.75" customHeight="1" x14ac:dyDescent="0.2">
      <c r="B37" s="547" t="s">
        <v>6</v>
      </c>
      <c r="C37" s="549" t="s">
        <v>7</v>
      </c>
      <c r="D37" s="549" t="s">
        <v>8</v>
      </c>
      <c r="E37" s="549" t="s">
        <v>9</v>
      </c>
      <c r="F37" s="551" t="s">
        <v>10</v>
      </c>
      <c r="G37" s="529" t="s">
        <v>11</v>
      </c>
      <c r="H37" s="551" t="s">
        <v>12</v>
      </c>
      <c r="I37" s="549" t="s">
        <v>13</v>
      </c>
      <c r="J37" s="549" t="s">
        <v>14</v>
      </c>
      <c r="K37" s="553" t="s">
        <v>15</v>
      </c>
      <c r="L37" s="40"/>
      <c r="M37" s="519" t="s">
        <v>16</v>
      </c>
      <c r="N37" s="519" t="s">
        <v>17</v>
      </c>
      <c r="O37" s="446"/>
      <c r="P37" s="517" t="s">
        <v>18</v>
      </c>
      <c r="Q37" s="517" t="s">
        <v>19</v>
      </c>
      <c r="R37" s="517" t="s">
        <v>20</v>
      </c>
      <c r="S37" s="518" t="s">
        <v>21</v>
      </c>
      <c r="T37" s="519" t="s">
        <v>22</v>
      </c>
      <c r="U37" s="519" t="s">
        <v>16</v>
      </c>
      <c r="V37" s="522" t="s">
        <v>23</v>
      </c>
      <c r="W37" s="522" t="s">
        <v>24</v>
      </c>
      <c r="X37" s="517" t="s">
        <v>25</v>
      </c>
      <c r="Y37" s="556" t="s">
        <v>26</v>
      </c>
      <c r="Z37" s="520" t="s">
        <v>27</v>
      </c>
    </row>
    <row r="38" spans="1:26" ht="13.5" customHeight="1" thickBot="1" x14ac:dyDescent="0.25">
      <c r="B38" s="548"/>
      <c r="C38" s="550"/>
      <c r="D38" s="550"/>
      <c r="E38" s="550"/>
      <c r="F38" s="552"/>
      <c r="G38" s="530"/>
      <c r="H38" s="552"/>
      <c r="I38" s="550"/>
      <c r="J38" s="550"/>
      <c r="K38" s="554"/>
      <c r="L38" s="40"/>
      <c r="M38" s="519"/>
      <c r="N38" s="519"/>
      <c r="O38" s="446"/>
      <c r="P38" s="517"/>
      <c r="Q38" s="517"/>
      <c r="R38" s="517"/>
      <c r="S38" s="518"/>
      <c r="T38" s="519"/>
      <c r="U38" s="519"/>
      <c r="V38" s="522"/>
      <c r="W38" s="522"/>
      <c r="X38" s="517"/>
      <c r="Y38" s="556"/>
      <c r="Z38" s="520"/>
    </row>
    <row r="39" spans="1:26" ht="13.5" thickBot="1" x14ac:dyDescent="0.25">
      <c r="D39" s="28"/>
      <c r="N39" s="23"/>
      <c r="O39" s="448"/>
      <c r="T39" s="176"/>
      <c r="W39" s="69"/>
      <c r="X39" s="70"/>
      <c r="Y39" s="71"/>
    </row>
    <row r="40" spans="1:26" x14ac:dyDescent="0.2">
      <c r="A40" s="1">
        <v>4</v>
      </c>
      <c r="B40" s="398" t="s">
        <v>539</v>
      </c>
      <c r="C40" s="41" t="s">
        <v>49</v>
      </c>
      <c r="D40" s="42" t="s">
        <v>30</v>
      </c>
      <c r="E40" s="101">
        <v>44440</v>
      </c>
      <c r="F40" s="102">
        <v>20993.185905840008</v>
      </c>
      <c r="G40" s="103">
        <f>F40/15</f>
        <v>1399.5457270560005</v>
      </c>
      <c r="H40" s="44">
        <v>5000</v>
      </c>
      <c r="I40" s="44">
        <f>F40/15*P40</f>
        <v>96568.655166864031</v>
      </c>
      <c r="J40" s="44">
        <f>F40/15*Q40</f>
        <v>21832.913342073607</v>
      </c>
      <c r="K40" s="45">
        <v>0</v>
      </c>
      <c r="L40" s="46"/>
      <c r="M40" s="454">
        <v>19804.892364000007</v>
      </c>
      <c r="N40" s="24">
        <f>M40*(1+6%)</f>
        <v>20993.185905840008</v>
      </c>
      <c r="O40" s="447">
        <f t="shared" ref="O40:O41" si="11">N40-F40</f>
        <v>0</v>
      </c>
      <c r="P40" s="49">
        <v>69</v>
      </c>
      <c r="Q40" s="49">
        <v>15.6</v>
      </c>
      <c r="R40" s="50">
        <f>E40</f>
        <v>44440</v>
      </c>
      <c r="S40" s="51">
        <v>0</v>
      </c>
      <c r="T40" s="454">
        <f>M40*(1+W40)</f>
        <v>20993.185905840008</v>
      </c>
      <c r="U40" s="53">
        <f>T40/1.06</f>
        <v>19804.892364000007</v>
      </c>
      <c r="V40" s="53">
        <f>T40/15*7</f>
        <v>9796.8200893920039</v>
      </c>
      <c r="W40" s="25">
        <v>0.06</v>
      </c>
      <c r="X40" s="54">
        <v>44742</v>
      </c>
      <c r="Y40" s="55">
        <f>(YEAR(X40)-YEAR(E40))*12+MONTH(X40)-MONTH(E40)</f>
        <v>9</v>
      </c>
      <c r="Z40" s="56">
        <f>Y40/12</f>
        <v>0.75</v>
      </c>
    </row>
    <row r="41" spans="1:26" ht="13.5" thickBot="1" x14ac:dyDescent="0.25">
      <c r="A41" s="1">
        <v>10</v>
      </c>
      <c r="B41" s="416" t="s">
        <v>50</v>
      </c>
      <c r="C41" s="107" t="s">
        <v>48</v>
      </c>
      <c r="D41" s="63" t="s">
        <v>42</v>
      </c>
      <c r="E41" s="108">
        <v>36530</v>
      </c>
      <c r="F41" s="109">
        <v>14043.94</v>
      </c>
      <c r="G41" s="110">
        <f>F41/15</f>
        <v>936.26266666666675</v>
      </c>
      <c r="H41" s="65">
        <v>300</v>
      </c>
      <c r="I41" s="65">
        <f>F41/15*P41</f>
        <v>64602.124000000003</v>
      </c>
      <c r="J41" s="65">
        <f>F41/15*Q41</f>
        <v>19099.758399999999</v>
      </c>
      <c r="K41" s="66">
        <f>F41/15*12+S41+S41</f>
        <v>12609.752</v>
      </c>
      <c r="L41" s="46"/>
      <c r="M41" s="391">
        <v>13249</v>
      </c>
      <c r="N41" s="24">
        <f>M41*(1+6%)</f>
        <v>14043.94</v>
      </c>
      <c r="O41" s="447">
        <f t="shared" si="11"/>
        <v>0</v>
      </c>
      <c r="P41" s="49">
        <v>69</v>
      </c>
      <c r="Q41" s="49">
        <v>20.399999999999999</v>
      </c>
      <c r="R41" s="50">
        <f>E41</f>
        <v>36530</v>
      </c>
      <c r="S41" s="51">
        <v>687.3</v>
      </c>
      <c r="T41" s="454">
        <f>M41*(1+W41)</f>
        <v>14043.94</v>
      </c>
      <c r="U41" s="53">
        <f>T41/1.06</f>
        <v>13249</v>
      </c>
      <c r="V41" s="53">
        <f>T41/15*7</f>
        <v>6553.8386666666675</v>
      </c>
      <c r="W41" s="25">
        <v>0.06</v>
      </c>
      <c r="X41" s="54">
        <v>44742</v>
      </c>
      <c r="Y41" s="55">
        <f>(YEAR(X41)-YEAR(E41))*12+MONTH(X41)-MONTH(E41)</f>
        <v>269</v>
      </c>
      <c r="Z41" s="56">
        <f>Y41/12</f>
        <v>22.416666666666668</v>
      </c>
    </row>
    <row r="42" spans="1:26" ht="13.5" thickBot="1" x14ac:dyDescent="0.25">
      <c r="A42" s="11"/>
      <c r="B42" s="15"/>
      <c r="C42" s="111"/>
      <c r="D42" s="112"/>
      <c r="E42" s="113"/>
      <c r="F42" s="114"/>
      <c r="G42" s="114"/>
      <c r="H42" s="114"/>
      <c r="I42" s="114"/>
      <c r="J42" s="114"/>
      <c r="K42" s="115"/>
      <c r="L42" s="46"/>
      <c r="M42" s="86"/>
      <c r="N42" s="23"/>
      <c r="O42" s="448"/>
      <c r="P42" s="116"/>
      <c r="R42" s="113"/>
      <c r="T42" s="176"/>
      <c r="W42" s="69"/>
      <c r="X42" s="70"/>
      <c r="Y42" s="71"/>
    </row>
    <row r="43" spans="1:26" x14ac:dyDescent="0.2">
      <c r="B43" s="12" t="s">
        <v>51</v>
      </c>
      <c r="C43" s="72" t="s">
        <v>36</v>
      </c>
      <c r="D43" s="73"/>
      <c r="E43" s="74" t="s">
        <v>34</v>
      </c>
      <c r="F43" s="75">
        <f>SUM(F40:F41)</f>
        <v>35037.12590584001</v>
      </c>
      <c r="G43" s="75">
        <f t="shared" ref="G43:K43" si="12">SUM(G40:G41)</f>
        <v>2335.8083937226675</v>
      </c>
      <c r="H43" s="75">
        <f t="shared" si="12"/>
        <v>5300</v>
      </c>
      <c r="I43" s="75">
        <f t="shared" si="12"/>
        <v>161170.77916686403</v>
      </c>
      <c r="J43" s="75">
        <f t="shared" si="12"/>
        <v>40932.671742073609</v>
      </c>
      <c r="K43" s="484">
        <f t="shared" si="12"/>
        <v>12609.752</v>
      </c>
      <c r="L43" s="76"/>
      <c r="M43" s="30" t="s">
        <v>35</v>
      </c>
      <c r="N43" s="23"/>
      <c r="O43" s="448"/>
      <c r="T43" s="176"/>
      <c r="X43" s="70"/>
      <c r="Y43" s="71"/>
    </row>
    <row r="44" spans="1:26" ht="19.5" customHeight="1" thickBot="1" x14ac:dyDescent="0.25">
      <c r="B44" s="12" t="s">
        <v>32</v>
      </c>
      <c r="C44" s="72" t="s">
        <v>37</v>
      </c>
      <c r="D44" s="441" t="s">
        <v>35</v>
      </c>
      <c r="E44" s="77" t="s">
        <v>38</v>
      </c>
      <c r="F44" s="78">
        <f>F43*24</f>
        <v>840891.02174016018</v>
      </c>
      <c r="G44" s="78">
        <f>G43*7</f>
        <v>16350.658756058672</v>
      </c>
      <c r="H44" s="78">
        <f>H43*24</f>
        <v>127200</v>
      </c>
      <c r="I44" s="78">
        <f>I43</f>
        <v>161170.77916686403</v>
      </c>
      <c r="J44" s="78">
        <f>J43</f>
        <v>40932.671742073609</v>
      </c>
      <c r="K44" s="79">
        <f>K43</f>
        <v>12609.752</v>
      </c>
      <c r="L44" s="76"/>
      <c r="M44" s="80">
        <f>SUM(M40:M43)</f>
        <v>33053.892364000007</v>
      </c>
      <c r="N44" s="81"/>
      <c r="O44" s="449"/>
      <c r="P44" s="82"/>
      <c r="Q44" s="392"/>
      <c r="R44" s="392"/>
      <c r="S44" s="83"/>
      <c r="T44" s="454">
        <f>SUM(T40:T43)</f>
        <v>35037.12590584001</v>
      </c>
      <c r="U44" s="458">
        <f>SUM(U40:U43)</f>
        <v>33053.892364000007</v>
      </c>
      <c r="V44" s="100">
        <f>SUM(V40:V43)</f>
        <v>16350.65875605867</v>
      </c>
      <c r="W44" s="84"/>
      <c r="X44" s="54"/>
      <c r="Y44" s="55"/>
      <c r="Z44" s="56"/>
    </row>
    <row r="45" spans="1:26" x14ac:dyDescent="0.2">
      <c r="C45" s="72"/>
      <c r="F45" s="26"/>
      <c r="G45" s="26"/>
      <c r="N45" s="23"/>
      <c r="O45" s="448"/>
      <c r="T45" s="176"/>
      <c r="W45" s="69"/>
      <c r="X45" s="70"/>
      <c r="Y45" s="71"/>
    </row>
    <row r="46" spans="1:26" ht="15" x14ac:dyDescent="0.25">
      <c r="B46" s="6"/>
      <c r="C46" s="34"/>
      <c r="D46" s="34" t="s">
        <v>585</v>
      </c>
      <c r="E46" s="34"/>
      <c r="F46" s="34"/>
      <c r="G46" s="34"/>
      <c r="H46" s="34"/>
      <c r="I46" s="390"/>
      <c r="J46" s="34"/>
      <c r="K46" s="34"/>
      <c r="L46" s="390"/>
      <c r="N46" s="23"/>
      <c r="O46" s="448"/>
      <c r="T46" s="176"/>
      <c r="W46" s="69"/>
      <c r="X46" s="70"/>
      <c r="Y46" s="71"/>
    </row>
    <row r="47" spans="1:26" ht="15" x14ac:dyDescent="0.25">
      <c r="B47" s="388" t="s">
        <v>4</v>
      </c>
      <c r="C47" s="389"/>
      <c r="D47" s="521" t="s">
        <v>52</v>
      </c>
      <c r="E47" s="521"/>
      <c r="F47" s="521"/>
      <c r="G47" s="521"/>
      <c r="H47" s="521"/>
      <c r="I47" s="390"/>
      <c r="J47" s="521"/>
      <c r="K47" s="521"/>
      <c r="L47" s="390"/>
      <c r="N47" s="23"/>
      <c r="O47" s="448"/>
      <c r="T47" s="176"/>
      <c r="W47" s="69"/>
      <c r="X47" s="70"/>
      <c r="Y47" s="71"/>
    </row>
    <row r="48" spans="1:26" ht="15.75" thickBot="1" x14ac:dyDescent="0.3">
      <c r="B48" s="7"/>
      <c r="C48" s="390"/>
      <c r="D48" s="390"/>
      <c r="E48" s="390"/>
      <c r="F48" s="390"/>
      <c r="G48" s="390"/>
      <c r="H48" s="390"/>
      <c r="I48" s="390"/>
      <c r="J48" s="390"/>
      <c r="K48" s="35"/>
      <c r="L48" s="390"/>
      <c r="N48" s="23"/>
      <c r="O48" s="448"/>
      <c r="T48" s="176"/>
      <c r="W48" s="69"/>
      <c r="X48" s="70"/>
      <c r="Y48" s="71"/>
    </row>
    <row r="49" spans="1:26" ht="12.75" customHeight="1" x14ac:dyDescent="0.2">
      <c r="B49" s="547" t="s">
        <v>6</v>
      </c>
      <c r="C49" s="549" t="s">
        <v>7</v>
      </c>
      <c r="D49" s="549" t="s">
        <v>8</v>
      </c>
      <c r="E49" s="549" t="s">
        <v>9</v>
      </c>
      <c r="F49" s="551" t="s">
        <v>10</v>
      </c>
      <c r="G49" s="529" t="s">
        <v>11</v>
      </c>
      <c r="H49" s="551" t="s">
        <v>12</v>
      </c>
      <c r="I49" s="549" t="s">
        <v>13</v>
      </c>
      <c r="J49" s="549" t="s">
        <v>14</v>
      </c>
      <c r="K49" s="553" t="s">
        <v>15</v>
      </c>
      <c r="L49" s="40"/>
      <c r="M49" s="519" t="s">
        <v>16</v>
      </c>
      <c r="N49" s="519" t="s">
        <v>17</v>
      </c>
      <c r="O49" s="446"/>
      <c r="P49" s="517" t="s">
        <v>18</v>
      </c>
      <c r="Q49" s="517" t="s">
        <v>19</v>
      </c>
      <c r="R49" s="517" t="s">
        <v>20</v>
      </c>
      <c r="S49" s="518" t="s">
        <v>21</v>
      </c>
      <c r="T49" s="519" t="s">
        <v>22</v>
      </c>
      <c r="U49" s="519" t="s">
        <v>16</v>
      </c>
      <c r="V49" s="522" t="s">
        <v>23</v>
      </c>
      <c r="W49" s="522" t="s">
        <v>24</v>
      </c>
      <c r="X49" s="517" t="s">
        <v>25</v>
      </c>
      <c r="Y49" s="517" t="s">
        <v>26</v>
      </c>
      <c r="Z49" s="520" t="s">
        <v>27</v>
      </c>
    </row>
    <row r="50" spans="1:26" ht="13.5" thickBot="1" x14ac:dyDescent="0.25">
      <c r="B50" s="548"/>
      <c r="C50" s="550"/>
      <c r="D50" s="550"/>
      <c r="E50" s="550"/>
      <c r="F50" s="552"/>
      <c r="G50" s="530"/>
      <c r="H50" s="552"/>
      <c r="I50" s="550"/>
      <c r="J50" s="550"/>
      <c r="K50" s="554"/>
      <c r="L50" s="40"/>
      <c r="M50" s="519"/>
      <c r="N50" s="519"/>
      <c r="O50" s="446"/>
      <c r="P50" s="517"/>
      <c r="Q50" s="517"/>
      <c r="R50" s="517"/>
      <c r="S50" s="518"/>
      <c r="T50" s="519"/>
      <c r="U50" s="519"/>
      <c r="V50" s="522"/>
      <c r="W50" s="522"/>
      <c r="X50" s="517"/>
      <c r="Y50" s="517"/>
      <c r="Z50" s="520"/>
    </row>
    <row r="51" spans="1:26" ht="13.5" thickBot="1" x14ac:dyDescent="0.25">
      <c r="D51" s="28"/>
      <c r="N51" s="23"/>
      <c r="O51" s="448"/>
      <c r="T51" s="176"/>
      <c r="W51" s="69"/>
      <c r="X51" s="70"/>
      <c r="Y51" s="71"/>
    </row>
    <row r="52" spans="1:26" x14ac:dyDescent="0.2">
      <c r="A52" s="1">
        <v>11</v>
      </c>
      <c r="B52" s="398" t="s">
        <v>53</v>
      </c>
      <c r="C52" s="41" t="s">
        <v>482</v>
      </c>
      <c r="D52" s="42" t="s">
        <v>30</v>
      </c>
      <c r="E52" s="117">
        <v>44440</v>
      </c>
      <c r="F52" s="118">
        <v>7072.3200000000006</v>
      </c>
      <c r="G52" s="119">
        <f>F52/15</f>
        <v>471.48800000000006</v>
      </c>
      <c r="H52" s="120">
        <v>1000</v>
      </c>
      <c r="I52" s="119">
        <f>F52/15*P52</f>
        <v>32532.672000000002</v>
      </c>
      <c r="J52" s="44">
        <f>F52/15*Q52</f>
        <v>7355.2128000000012</v>
      </c>
      <c r="K52" s="487"/>
      <c r="L52" s="61"/>
      <c r="M52" s="47">
        <v>6672</v>
      </c>
      <c r="N52" s="48">
        <f t="shared" ref="N52:N82" si="13">M52*(1+6%)</f>
        <v>7072.3200000000006</v>
      </c>
      <c r="O52" s="509">
        <f>N52-F52</f>
        <v>0</v>
      </c>
      <c r="P52" s="49">
        <v>69</v>
      </c>
      <c r="Q52" s="49">
        <v>15.6</v>
      </c>
      <c r="R52" s="59">
        <f>E52</f>
        <v>44440</v>
      </c>
      <c r="S52" s="122">
        <v>0</v>
      </c>
      <c r="T52" s="454">
        <f>M52*(1+W52)</f>
        <v>7072.3200000000006</v>
      </c>
      <c r="U52" s="53">
        <f t="shared" ref="U52:U82" si="14">T52/1.06</f>
        <v>6672</v>
      </c>
      <c r="V52" s="53">
        <f t="shared" ref="V52:V82" si="15">T52/15*7</f>
        <v>3300.4160000000002</v>
      </c>
      <c r="W52" s="25">
        <v>0.06</v>
      </c>
      <c r="X52" s="54">
        <v>44742</v>
      </c>
      <c r="Y52" s="55">
        <f>(YEAR(X52)-YEAR(E52))*12+MONTH(X52)-MONTH(E52)</f>
        <v>9</v>
      </c>
      <c r="Z52" s="56">
        <f>Y52/12</f>
        <v>0.75</v>
      </c>
    </row>
    <row r="53" spans="1:26" x14ac:dyDescent="0.2">
      <c r="A53" s="1">
        <v>12</v>
      </c>
      <c r="B53" s="361" t="s">
        <v>54</v>
      </c>
      <c r="C53" s="88" t="s">
        <v>55</v>
      </c>
      <c r="D53" s="89" t="s">
        <v>29</v>
      </c>
      <c r="E53" s="90" t="s">
        <v>56</v>
      </c>
      <c r="F53" s="123">
        <v>5300</v>
      </c>
      <c r="G53" s="393">
        <f t="shared" ref="G53:G68" si="16">F53/15</f>
        <v>353.33333333333331</v>
      </c>
      <c r="H53" s="393"/>
      <c r="I53" s="393">
        <f t="shared" ref="I53:I65" si="17">F53/15*P53</f>
        <v>24380</v>
      </c>
      <c r="J53" s="477">
        <f t="shared" ref="J53:J65" si="18">F53/15*Q53</f>
        <v>7207.9999999999991</v>
      </c>
      <c r="K53" s="488">
        <f>F53/15*12+S53+S53</f>
        <v>5013.2800000000007</v>
      </c>
      <c r="L53" s="46"/>
      <c r="M53" s="47">
        <v>5000</v>
      </c>
      <c r="N53" s="48">
        <f t="shared" si="13"/>
        <v>5300</v>
      </c>
      <c r="O53" s="509">
        <f t="shared" ref="O53:O82" si="19">N53-F53</f>
        <v>0</v>
      </c>
      <c r="P53" s="49">
        <v>69</v>
      </c>
      <c r="Q53" s="49">
        <v>20.399999999999999</v>
      </c>
      <c r="R53" s="59" t="str">
        <f t="shared" ref="R53:R82" si="20">E53</f>
        <v>07/02/2012</v>
      </c>
      <c r="S53" s="122">
        <v>386.64</v>
      </c>
      <c r="T53" s="454">
        <f t="shared" ref="T53:T82" si="21">M53*(1+W53)</f>
        <v>5300</v>
      </c>
      <c r="U53" s="53">
        <f t="shared" si="14"/>
        <v>5000</v>
      </c>
      <c r="V53" s="53">
        <f t="shared" si="15"/>
        <v>2473.333333333333</v>
      </c>
      <c r="W53" s="25">
        <v>0.06</v>
      </c>
      <c r="X53" s="54">
        <v>44742</v>
      </c>
      <c r="Y53" s="55">
        <f t="shared" ref="Y53:Y82" si="22">(YEAR(X53)-YEAR(E53))*12+MONTH(X53)-MONTH(E53)</f>
        <v>124</v>
      </c>
      <c r="Z53" s="56">
        <f t="shared" ref="Z53:Z82" si="23">Y53/12</f>
        <v>10.333333333333334</v>
      </c>
    </row>
    <row r="54" spans="1:26" x14ac:dyDescent="0.2">
      <c r="A54" s="1">
        <v>13</v>
      </c>
      <c r="B54" s="361" t="s">
        <v>559</v>
      </c>
      <c r="C54" s="88" t="s">
        <v>66</v>
      </c>
      <c r="D54" s="89" t="s">
        <v>30</v>
      </c>
      <c r="E54" s="90">
        <v>44485</v>
      </c>
      <c r="F54" s="123">
        <v>7420</v>
      </c>
      <c r="G54" s="393">
        <f t="shared" si="16"/>
        <v>494.66666666666669</v>
      </c>
      <c r="H54" s="393"/>
      <c r="I54" s="393">
        <f t="shared" ref="I54" si="24">F54/15*P54</f>
        <v>34132</v>
      </c>
      <c r="J54" s="477">
        <f t="shared" ref="J54" si="25">F54/15*Q54</f>
        <v>7716.8</v>
      </c>
      <c r="K54" s="488">
        <v>0</v>
      </c>
      <c r="L54" s="46"/>
      <c r="M54" s="47">
        <v>7000</v>
      </c>
      <c r="N54" s="48">
        <f t="shared" si="13"/>
        <v>7420</v>
      </c>
      <c r="O54" s="509">
        <f t="shared" si="19"/>
        <v>0</v>
      </c>
      <c r="P54" s="49">
        <v>69</v>
      </c>
      <c r="Q54" s="49">
        <v>15.6</v>
      </c>
      <c r="R54" s="59">
        <f t="shared" si="20"/>
        <v>44485</v>
      </c>
      <c r="S54" s="122">
        <v>0</v>
      </c>
      <c r="T54" s="454">
        <f t="shared" ref="T54" si="26">M54*(1+W54)</f>
        <v>7420</v>
      </c>
      <c r="U54" s="53">
        <f t="shared" si="14"/>
        <v>7000</v>
      </c>
      <c r="V54" s="53">
        <f t="shared" si="15"/>
        <v>3462.666666666667</v>
      </c>
      <c r="W54" s="25">
        <v>0.06</v>
      </c>
      <c r="X54" s="54">
        <v>44742</v>
      </c>
      <c r="Y54" s="55">
        <f t="shared" ref="Y54" si="27">(YEAR(X54)-YEAR(E54))*12+MONTH(X54)-MONTH(E54)</f>
        <v>8</v>
      </c>
      <c r="Z54" s="56">
        <f t="shared" ref="Z54" si="28">Y54/12</f>
        <v>0.66666666666666663</v>
      </c>
    </row>
    <row r="55" spans="1:26" x14ac:dyDescent="0.2">
      <c r="A55" s="1">
        <v>14</v>
      </c>
      <c r="B55" s="361" t="s">
        <v>483</v>
      </c>
      <c r="C55" s="88" t="s">
        <v>61</v>
      </c>
      <c r="D55" s="89" t="s">
        <v>30</v>
      </c>
      <c r="E55" s="90">
        <v>44440</v>
      </c>
      <c r="F55" s="123">
        <v>9976.9320000000007</v>
      </c>
      <c r="G55" s="393">
        <f t="shared" si="16"/>
        <v>665.12880000000007</v>
      </c>
      <c r="H55" s="393"/>
      <c r="I55" s="393">
        <f t="shared" si="17"/>
        <v>45893.887200000005</v>
      </c>
      <c r="J55" s="477">
        <f t="shared" si="18"/>
        <v>10376.00928</v>
      </c>
      <c r="K55" s="488">
        <v>0</v>
      </c>
      <c r="L55" s="46"/>
      <c r="M55" s="47">
        <v>9412.2000000000007</v>
      </c>
      <c r="N55" s="48">
        <f t="shared" si="13"/>
        <v>9976.9320000000007</v>
      </c>
      <c r="O55" s="509">
        <f t="shared" si="19"/>
        <v>0</v>
      </c>
      <c r="P55" s="49">
        <v>69</v>
      </c>
      <c r="Q55" s="49">
        <v>15.6</v>
      </c>
      <c r="R55" s="59">
        <f t="shared" si="20"/>
        <v>44440</v>
      </c>
      <c r="S55" s="122">
        <v>0</v>
      </c>
      <c r="T55" s="454">
        <f t="shared" si="21"/>
        <v>9976.9320000000007</v>
      </c>
      <c r="U55" s="53">
        <f t="shared" si="14"/>
        <v>9412.2000000000007</v>
      </c>
      <c r="V55" s="53">
        <f t="shared" si="15"/>
        <v>4655.9016000000001</v>
      </c>
      <c r="W55" s="25">
        <v>0.06</v>
      </c>
      <c r="X55" s="54">
        <v>44742</v>
      </c>
      <c r="Y55" s="55">
        <f t="shared" si="22"/>
        <v>9</v>
      </c>
      <c r="Z55" s="56">
        <f t="shared" si="23"/>
        <v>0.75</v>
      </c>
    </row>
    <row r="56" spans="1:26" x14ac:dyDescent="0.2">
      <c r="A56" s="1">
        <v>15</v>
      </c>
      <c r="B56" s="361" t="s">
        <v>57</v>
      </c>
      <c r="C56" s="88" t="s">
        <v>507</v>
      </c>
      <c r="D56" s="58" t="s">
        <v>29</v>
      </c>
      <c r="E56" s="50">
        <v>43512</v>
      </c>
      <c r="F56" s="52">
        <v>3276.4176000000002</v>
      </c>
      <c r="G56" s="391">
        <f t="shared" si="16"/>
        <v>218.42784</v>
      </c>
      <c r="H56" s="391"/>
      <c r="I56" s="391">
        <f t="shared" si="17"/>
        <v>15071.52096</v>
      </c>
      <c r="J56" s="476">
        <f t="shared" si="18"/>
        <v>3407.4743039999998</v>
      </c>
      <c r="K56" s="489">
        <v>0</v>
      </c>
      <c r="L56" s="46"/>
      <c r="M56" s="47">
        <v>3090.96</v>
      </c>
      <c r="N56" s="48">
        <f t="shared" si="13"/>
        <v>3276.4176000000002</v>
      </c>
      <c r="O56" s="509">
        <f t="shared" si="19"/>
        <v>0</v>
      </c>
      <c r="P56" s="49">
        <v>69</v>
      </c>
      <c r="Q56" s="49">
        <v>15.6</v>
      </c>
      <c r="R56" s="59">
        <f t="shared" si="20"/>
        <v>43512</v>
      </c>
      <c r="S56" s="122">
        <v>0</v>
      </c>
      <c r="T56" s="454">
        <f t="shared" si="21"/>
        <v>3276.4176000000002</v>
      </c>
      <c r="U56" s="53">
        <f t="shared" si="14"/>
        <v>3090.96</v>
      </c>
      <c r="V56" s="53">
        <f t="shared" si="15"/>
        <v>1528.99488</v>
      </c>
      <c r="W56" s="25">
        <v>0.06</v>
      </c>
      <c r="X56" s="54">
        <v>44742</v>
      </c>
      <c r="Y56" s="55">
        <f t="shared" si="22"/>
        <v>40</v>
      </c>
      <c r="Z56" s="56">
        <f t="shared" si="23"/>
        <v>3.3333333333333335</v>
      </c>
    </row>
    <row r="57" spans="1:26" x14ac:dyDescent="0.2">
      <c r="A57" s="1">
        <v>16</v>
      </c>
      <c r="B57" s="361" t="s">
        <v>504</v>
      </c>
      <c r="C57" s="88" t="s">
        <v>505</v>
      </c>
      <c r="D57" s="58" t="s">
        <v>29</v>
      </c>
      <c r="E57" s="50">
        <v>44166</v>
      </c>
      <c r="F57" s="52">
        <v>2621.38</v>
      </c>
      <c r="G57" s="391">
        <f t="shared" si="16"/>
        <v>174.75866666666667</v>
      </c>
      <c r="H57" s="391"/>
      <c r="I57" s="391">
        <f t="shared" si="17"/>
        <v>12058.348</v>
      </c>
      <c r="J57" s="476">
        <f t="shared" si="18"/>
        <v>3565.0767999999998</v>
      </c>
      <c r="K57" s="489">
        <v>0</v>
      </c>
      <c r="L57" s="46"/>
      <c r="M57" s="47">
        <v>2473</v>
      </c>
      <c r="N57" s="48">
        <f t="shared" si="13"/>
        <v>2621.38</v>
      </c>
      <c r="O57" s="509">
        <f t="shared" si="19"/>
        <v>0</v>
      </c>
      <c r="P57" s="49">
        <v>69</v>
      </c>
      <c r="Q57" s="49">
        <v>20.399999999999999</v>
      </c>
      <c r="R57" s="59">
        <f t="shared" si="20"/>
        <v>44166</v>
      </c>
      <c r="S57" s="122">
        <v>0</v>
      </c>
      <c r="T57" s="454">
        <f t="shared" si="21"/>
        <v>2621.38</v>
      </c>
      <c r="U57" s="53">
        <f t="shared" si="14"/>
        <v>2473</v>
      </c>
      <c r="V57" s="53">
        <f t="shared" si="15"/>
        <v>1223.3106666666667</v>
      </c>
      <c r="W57" s="25">
        <v>0.06</v>
      </c>
      <c r="X57" s="54">
        <v>44742</v>
      </c>
      <c r="Y57" s="55">
        <f t="shared" si="22"/>
        <v>18</v>
      </c>
      <c r="Z57" s="56">
        <f t="shared" si="23"/>
        <v>1.5</v>
      </c>
    </row>
    <row r="58" spans="1:26" x14ac:dyDescent="0.2">
      <c r="A58" s="1">
        <v>17</v>
      </c>
      <c r="B58" s="361" t="s">
        <v>58</v>
      </c>
      <c r="C58" s="88" t="s">
        <v>508</v>
      </c>
      <c r="D58" s="58" t="s">
        <v>42</v>
      </c>
      <c r="E58" s="58" t="s">
        <v>59</v>
      </c>
      <c r="F58" s="52">
        <v>9199.6128000000008</v>
      </c>
      <c r="G58" s="391">
        <f t="shared" si="16"/>
        <v>613.30752000000007</v>
      </c>
      <c r="H58" s="391"/>
      <c r="I58" s="391">
        <f t="shared" si="17"/>
        <v>42318.218880000008</v>
      </c>
      <c r="J58" s="476">
        <f t="shared" si="18"/>
        <v>12511.473408</v>
      </c>
      <c r="K58" s="489">
        <f>F58/15*12+S58+S58</f>
        <v>8734.2902400000003</v>
      </c>
      <c r="L58" s="46"/>
      <c r="M58" s="47">
        <v>8678.880000000001</v>
      </c>
      <c r="N58" s="48">
        <f t="shared" si="13"/>
        <v>9199.6128000000008</v>
      </c>
      <c r="O58" s="509">
        <f t="shared" si="19"/>
        <v>0</v>
      </c>
      <c r="P58" s="49">
        <v>69</v>
      </c>
      <c r="Q58" s="49">
        <v>20.399999999999999</v>
      </c>
      <c r="R58" s="59" t="str">
        <f t="shared" si="20"/>
        <v>01/01/2002</v>
      </c>
      <c r="S58" s="122">
        <v>687.3</v>
      </c>
      <c r="T58" s="454">
        <f t="shared" si="21"/>
        <v>9199.6128000000008</v>
      </c>
      <c r="U58" s="53">
        <f t="shared" si="14"/>
        <v>8678.880000000001</v>
      </c>
      <c r="V58" s="53">
        <f t="shared" si="15"/>
        <v>4293.1526400000002</v>
      </c>
      <c r="W58" s="25">
        <v>0.06</v>
      </c>
      <c r="X58" s="54">
        <v>44742</v>
      </c>
      <c r="Y58" s="55">
        <f t="shared" si="22"/>
        <v>245</v>
      </c>
      <c r="Z58" s="56">
        <f t="shared" si="23"/>
        <v>20.416666666666668</v>
      </c>
    </row>
    <row r="59" spans="1:26" x14ac:dyDescent="0.2">
      <c r="A59" s="1">
        <v>18</v>
      </c>
      <c r="B59" s="361" t="s">
        <v>60</v>
      </c>
      <c r="C59" s="88" t="s">
        <v>509</v>
      </c>
      <c r="D59" s="58" t="s">
        <v>29</v>
      </c>
      <c r="E59" s="59">
        <v>44440</v>
      </c>
      <c r="F59" s="52">
        <v>6360</v>
      </c>
      <c r="G59" s="391">
        <f t="shared" si="16"/>
        <v>424</v>
      </c>
      <c r="H59" s="60"/>
      <c r="I59" s="391">
        <f t="shared" si="17"/>
        <v>29256</v>
      </c>
      <c r="J59" s="476">
        <f t="shared" si="18"/>
        <v>6614.4</v>
      </c>
      <c r="K59" s="489">
        <v>0</v>
      </c>
      <c r="L59" s="61"/>
      <c r="M59" s="47">
        <v>6000</v>
      </c>
      <c r="N59" s="48">
        <f t="shared" si="13"/>
        <v>6360</v>
      </c>
      <c r="O59" s="509">
        <f t="shared" si="19"/>
        <v>0</v>
      </c>
      <c r="P59" s="49">
        <v>69</v>
      </c>
      <c r="Q59" s="49">
        <v>15.6</v>
      </c>
      <c r="R59" s="59">
        <f t="shared" si="20"/>
        <v>44440</v>
      </c>
      <c r="S59" s="122">
        <v>0</v>
      </c>
      <c r="T59" s="454">
        <f t="shared" si="21"/>
        <v>6360</v>
      </c>
      <c r="U59" s="53">
        <f t="shared" si="14"/>
        <v>6000</v>
      </c>
      <c r="V59" s="53">
        <f t="shared" si="15"/>
        <v>2968</v>
      </c>
      <c r="W59" s="25">
        <v>0.06</v>
      </c>
      <c r="X59" s="54">
        <v>44742</v>
      </c>
      <c r="Y59" s="55">
        <f t="shared" si="22"/>
        <v>9</v>
      </c>
      <c r="Z59" s="56">
        <f t="shared" si="23"/>
        <v>0.75</v>
      </c>
    </row>
    <row r="60" spans="1:26" x14ac:dyDescent="0.2">
      <c r="A60" s="1">
        <v>19</v>
      </c>
      <c r="B60" s="422" t="s">
        <v>553</v>
      </c>
      <c r="C60" s="423" t="s">
        <v>48</v>
      </c>
      <c r="D60" s="407" t="s">
        <v>29</v>
      </c>
      <c r="E60" s="424">
        <v>44485</v>
      </c>
      <c r="F60" s="415">
        <v>6360</v>
      </c>
      <c r="G60" s="375">
        <f t="shared" si="16"/>
        <v>424</v>
      </c>
      <c r="H60" s="425"/>
      <c r="I60" s="375">
        <f t="shared" ref="I60" si="29">F60/15*P60</f>
        <v>29256</v>
      </c>
      <c r="J60" s="375">
        <f t="shared" ref="J60" si="30">F60/15*Q60</f>
        <v>6614.4</v>
      </c>
      <c r="K60" s="490">
        <v>0</v>
      </c>
      <c r="L60" s="61"/>
      <c r="M60" s="47">
        <v>6000</v>
      </c>
      <c r="N60" s="48">
        <f t="shared" si="13"/>
        <v>6360</v>
      </c>
      <c r="O60" s="509">
        <f t="shared" si="19"/>
        <v>0</v>
      </c>
      <c r="P60" s="49">
        <v>69</v>
      </c>
      <c r="Q60" s="49">
        <v>15.6</v>
      </c>
      <c r="R60" s="59">
        <f t="shared" si="20"/>
        <v>44485</v>
      </c>
      <c r="S60" s="122">
        <v>0</v>
      </c>
      <c r="T60" s="454">
        <f t="shared" si="21"/>
        <v>6360</v>
      </c>
      <c r="U60" s="53">
        <f t="shared" si="14"/>
        <v>6000</v>
      </c>
      <c r="V60" s="53">
        <f t="shared" si="15"/>
        <v>2968</v>
      </c>
      <c r="W60" s="25">
        <v>0.06</v>
      </c>
      <c r="X60" s="54">
        <v>44742</v>
      </c>
      <c r="Y60" s="55">
        <f t="shared" si="22"/>
        <v>8</v>
      </c>
      <c r="Z60" s="56">
        <f t="shared" si="23"/>
        <v>0.66666666666666663</v>
      </c>
    </row>
    <row r="61" spans="1:26" x14ac:dyDescent="0.2">
      <c r="A61" s="1">
        <v>20</v>
      </c>
      <c r="B61" s="361" t="s">
        <v>487</v>
      </c>
      <c r="C61" s="88" t="s">
        <v>48</v>
      </c>
      <c r="D61" s="58" t="s">
        <v>29</v>
      </c>
      <c r="E61" s="59">
        <v>44440</v>
      </c>
      <c r="F61" s="52">
        <v>7950</v>
      </c>
      <c r="G61" s="391">
        <f t="shared" si="16"/>
        <v>530</v>
      </c>
      <c r="H61" s="60">
        <v>0</v>
      </c>
      <c r="I61" s="391">
        <f t="shared" si="17"/>
        <v>36570</v>
      </c>
      <c r="J61" s="476">
        <f t="shared" si="18"/>
        <v>8268</v>
      </c>
      <c r="K61" s="489">
        <v>0</v>
      </c>
      <c r="L61" s="61"/>
      <c r="M61" s="52">
        <v>7500</v>
      </c>
      <c r="N61" s="24">
        <f t="shared" si="13"/>
        <v>7950</v>
      </c>
      <c r="O61" s="509">
        <f t="shared" si="19"/>
        <v>0</v>
      </c>
      <c r="P61" s="49">
        <v>69</v>
      </c>
      <c r="Q61" s="49">
        <v>15.6</v>
      </c>
      <c r="R61" s="59">
        <f t="shared" si="20"/>
        <v>44440</v>
      </c>
      <c r="S61" s="122">
        <v>0</v>
      </c>
      <c r="T61" s="454">
        <f t="shared" si="21"/>
        <v>7950</v>
      </c>
      <c r="U61" s="53">
        <f t="shared" si="14"/>
        <v>7500</v>
      </c>
      <c r="V61" s="53">
        <f t="shared" si="15"/>
        <v>3710</v>
      </c>
      <c r="W61" s="25">
        <v>0.06</v>
      </c>
      <c r="X61" s="54">
        <v>44742</v>
      </c>
      <c r="Y61" s="55">
        <f t="shared" si="22"/>
        <v>9</v>
      </c>
      <c r="Z61" s="56">
        <f t="shared" si="23"/>
        <v>0.75</v>
      </c>
    </row>
    <row r="62" spans="1:26" x14ac:dyDescent="0.2">
      <c r="A62" s="1">
        <v>21</v>
      </c>
      <c r="B62" s="507" t="s">
        <v>579</v>
      </c>
      <c r="C62" s="497" t="s">
        <v>580</v>
      </c>
      <c r="D62" s="498" t="s">
        <v>30</v>
      </c>
      <c r="E62" s="499">
        <v>44531</v>
      </c>
      <c r="F62" s="505">
        <v>7293</v>
      </c>
      <c r="G62" s="504">
        <f t="shared" si="16"/>
        <v>486.2</v>
      </c>
      <c r="H62" s="508"/>
      <c r="I62" s="504">
        <f t="shared" si="17"/>
        <v>33547.799999999996</v>
      </c>
      <c r="J62" s="504">
        <f t="shared" si="18"/>
        <v>7584.7199999999993</v>
      </c>
      <c r="K62" s="506">
        <v>0</v>
      </c>
      <c r="L62" s="61"/>
      <c r="M62" s="52">
        <v>6880.1886792400001</v>
      </c>
      <c r="N62" s="24">
        <f t="shared" si="13"/>
        <v>7292.9999999944002</v>
      </c>
      <c r="O62" s="509">
        <v>0</v>
      </c>
      <c r="P62" s="49">
        <v>69</v>
      </c>
      <c r="Q62" s="49">
        <v>15.6</v>
      </c>
      <c r="R62" s="59">
        <f t="shared" si="20"/>
        <v>44531</v>
      </c>
      <c r="S62" s="122">
        <v>0</v>
      </c>
      <c r="T62" s="476">
        <f t="shared" si="21"/>
        <v>7292.9999999944002</v>
      </c>
      <c r="U62" s="53">
        <f t="shared" si="14"/>
        <v>6880.1886792400001</v>
      </c>
      <c r="V62" s="53">
        <f t="shared" si="15"/>
        <v>3403.3999999973867</v>
      </c>
      <c r="W62" s="25">
        <v>0.06</v>
      </c>
      <c r="X62" s="54">
        <v>44727</v>
      </c>
      <c r="Y62" s="55">
        <f t="shared" si="22"/>
        <v>6</v>
      </c>
      <c r="Z62" s="56">
        <f t="shared" si="23"/>
        <v>0.5</v>
      </c>
    </row>
    <row r="63" spans="1:26" ht="13.9" customHeight="1" x14ac:dyDescent="0.2">
      <c r="A63" s="1">
        <v>22</v>
      </c>
      <c r="B63" s="361" t="s">
        <v>62</v>
      </c>
      <c r="C63" s="88" t="s">
        <v>41</v>
      </c>
      <c r="D63" s="58" t="s">
        <v>42</v>
      </c>
      <c r="E63" s="59">
        <v>37637</v>
      </c>
      <c r="F63" s="52">
        <v>4266.6696000000002</v>
      </c>
      <c r="G63" s="47">
        <f t="shared" si="16"/>
        <v>284.44463999999999</v>
      </c>
      <c r="H63" s="47"/>
      <c r="I63" s="47">
        <f t="shared" si="17"/>
        <v>19626.68016</v>
      </c>
      <c r="J63" s="476">
        <f t="shared" si="18"/>
        <v>5802.6706559999993</v>
      </c>
      <c r="K63" s="489">
        <f>F63/15*12+S63+S63</f>
        <v>4471.9756800000005</v>
      </c>
      <c r="L63" s="127"/>
      <c r="M63" s="47">
        <v>4025.1600000000003</v>
      </c>
      <c r="N63" s="48">
        <f t="shared" si="13"/>
        <v>4266.6696000000002</v>
      </c>
      <c r="O63" s="509">
        <f t="shared" si="19"/>
        <v>0</v>
      </c>
      <c r="P63" s="49">
        <v>69</v>
      </c>
      <c r="Q63" s="49">
        <v>20.399999999999999</v>
      </c>
      <c r="R63" s="59">
        <f t="shared" si="20"/>
        <v>37637</v>
      </c>
      <c r="S63" s="122">
        <v>529.32000000000005</v>
      </c>
      <c r="T63" s="454">
        <f t="shared" si="21"/>
        <v>4266.6696000000002</v>
      </c>
      <c r="U63" s="53">
        <f t="shared" si="14"/>
        <v>4025.16</v>
      </c>
      <c r="V63" s="53">
        <f t="shared" si="15"/>
        <v>1991.11248</v>
      </c>
      <c r="W63" s="25">
        <v>0.06</v>
      </c>
      <c r="X63" s="54">
        <v>44742</v>
      </c>
      <c r="Y63" s="55">
        <f t="shared" si="22"/>
        <v>233</v>
      </c>
      <c r="Z63" s="56">
        <f t="shared" si="23"/>
        <v>19.416666666666668</v>
      </c>
    </row>
    <row r="64" spans="1:26" ht="13.9" customHeight="1" x14ac:dyDescent="0.2">
      <c r="A64" s="1">
        <v>23</v>
      </c>
      <c r="B64" s="422" t="s">
        <v>560</v>
      </c>
      <c r="C64" s="423" t="s">
        <v>561</v>
      </c>
      <c r="D64" s="407" t="s">
        <v>30</v>
      </c>
      <c r="E64" s="424">
        <v>44470</v>
      </c>
      <c r="F64" s="415">
        <v>7072.3200000000006</v>
      </c>
      <c r="G64" s="427">
        <f t="shared" si="16"/>
        <v>471.48800000000006</v>
      </c>
      <c r="H64" s="427"/>
      <c r="I64" s="427">
        <f t="shared" si="17"/>
        <v>32532.672000000002</v>
      </c>
      <c r="J64" s="375">
        <f t="shared" si="18"/>
        <v>7355.2128000000012</v>
      </c>
      <c r="K64" s="490">
        <v>0</v>
      </c>
      <c r="L64" s="127"/>
      <c r="M64" s="47">
        <v>6672</v>
      </c>
      <c r="N64" s="48">
        <f t="shared" si="13"/>
        <v>7072.3200000000006</v>
      </c>
      <c r="O64" s="509">
        <f t="shared" si="19"/>
        <v>0</v>
      </c>
      <c r="P64" s="49">
        <v>69</v>
      </c>
      <c r="Q64" s="49">
        <v>15.6</v>
      </c>
      <c r="R64" s="59">
        <f t="shared" si="20"/>
        <v>44470</v>
      </c>
      <c r="S64" s="122">
        <v>0</v>
      </c>
      <c r="T64" s="454">
        <f t="shared" si="21"/>
        <v>7072.3200000000006</v>
      </c>
      <c r="U64" s="53">
        <f t="shared" si="14"/>
        <v>6672</v>
      </c>
      <c r="V64" s="53">
        <f t="shared" si="15"/>
        <v>3300.4160000000002</v>
      </c>
      <c r="W64" s="25">
        <v>0.06</v>
      </c>
      <c r="X64" s="54">
        <v>44742</v>
      </c>
      <c r="Y64" s="55">
        <f t="shared" si="22"/>
        <v>8</v>
      </c>
      <c r="Z64" s="56">
        <f t="shared" si="23"/>
        <v>0.66666666666666663</v>
      </c>
    </row>
    <row r="65" spans="1:26" ht="13.5" customHeight="1" x14ac:dyDescent="0.2">
      <c r="A65" s="1">
        <v>24</v>
      </c>
      <c r="B65" s="361" t="s">
        <v>161</v>
      </c>
      <c r="C65" s="88" t="s">
        <v>76</v>
      </c>
      <c r="D65" s="58" t="s">
        <v>30</v>
      </c>
      <c r="E65" s="58" t="s">
        <v>492</v>
      </c>
      <c r="F65" s="52">
        <v>12267.380000000001</v>
      </c>
      <c r="G65" s="391">
        <f t="shared" si="16"/>
        <v>817.82533333333345</v>
      </c>
      <c r="H65" s="391">
        <v>5000</v>
      </c>
      <c r="I65" s="391">
        <f t="shared" si="17"/>
        <v>56429.948000000011</v>
      </c>
      <c r="J65" s="476">
        <f t="shared" si="18"/>
        <v>16683.6368</v>
      </c>
      <c r="K65" s="489">
        <v>0</v>
      </c>
      <c r="L65" s="46"/>
      <c r="M65" s="47">
        <v>11573</v>
      </c>
      <c r="N65" s="48">
        <f t="shared" si="13"/>
        <v>12267.380000000001</v>
      </c>
      <c r="O65" s="509">
        <f t="shared" si="19"/>
        <v>0</v>
      </c>
      <c r="P65" s="49">
        <v>69</v>
      </c>
      <c r="Q65" s="49">
        <v>20.399999999999999</v>
      </c>
      <c r="R65" s="59" t="str">
        <f t="shared" si="20"/>
        <v>01/09/2021</v>
      </c>
      <c r="S65" s="122">
        <v>0</v>
      </c>
      <c r="T65" s="454">
        <f t="shared" si="21"/>
        <v>12267.380000000001</v>
      </c>
      <c r="U65" s="53">
        <f t="shared" si="14"/>
        <v>11573</v>
      </c>
      <c r="V65" s="53">
        <f t="shared" si="15"/>
        <v>5724.7773333333344</v>
      </c>
      <c r="W65" s="25">
        <v>0.06</v>
      </c>
      <c r="X65" s="54">
        <v>44742</v>
      </c>
      <c r="Y65" s="55">
        <f t="shared" si="22"/>
        <v>9</v>
      </c>
      <c r="Z65" s="56">
        <f t="shared" si="23"/>
        <v>0.75</v>
      </c>
    </row>
    <row r="66" spans="1:26" x14ac:dyDescent="0.2">
      <c r="A66" s="1">
        <v>25</v>
      </c>
      <c r="B66" s="361" t="s">
        <v>64</v>
      </c>
      <c r="C66" s="105" t="s">
        <v>65</v>
      </c>
      <c r="D66" s="58" t="s">
        <v>29</v>
      </c>
      <c r="E66" s="50">
        <v>43344</v>
      </c>
      <c r="F66" s="52">
        <v>5243.1840000000011</v>
      </c>
      <c r="G66" s="47">
        <f t="shared" si="16"/>
        <v>349.54560000000009</v>
      </c>
      <c r="H66" s="47"/>
      <c r="I66" s="47">
        <f t="shared" ref="I66:I67" si="31">F66/15*P66</f>
        <v>24118.646400000005</v>
      </c>
      <c r="J66" s="476">
        <f t="shared" ref="J66:J67" si="32">F66/15*Q66</f>
        <v>5452.911360000001</v>
      </c>
      <c r="K66" s="489">
        <v>0</v>
      </c>
      <c r="L66" s="46"/>
      <c r="M66" s="47">
        <v>4946.4000000000005</v>
      </c>
      <c r="N66" s="48">
        <f t="shared" si="13"/>
        <v>5243.1840000000011</v>
      </c>
      <c r="O66" s="509">
        <f t="shared" si="19"/>
        <v>0</v>
      </c>
      <c r="P66" s="49">
        <v>69</v>
      </c>
      <c r="Q66" s="49">
        <v>15.6</v>
      </c>
      <c r="R66" s="59">
        <f t="shared" si="20"/>
        <v>43344</v>
      </c>
      <c r="S66" s="122">
        <v>0</v>
      </c>
      <c r="T66" s="454">
        <f t="shared" si="21"/>
        <v>5243.1840000000011</v>
      </c>
      <c r="U66" s="53">
        <f t="shared" si="14"/>
        <v>4946.4000000000005</v>
      </c>
      <c r="V66" s="53">
        <f t="shared" si="15"/>
        <v>2446.8192000000008</v>
      </c>
      <c r="W66" s="25">
        <v>0.06</v>
      </c>
      <c r="X66" s="54">
        <v>44742</v>
      </c>
      <c r="Y66" s="55">
        <f t="shared" si="22"/>
        <v>45</v>
      </c>
      <c r="Z66" s="56">
        <f t="shared" si="23"/>
        <v>3.75</v>
      </c>
    </row>
    <row r="67" spans="1:26" x14ac:dyDescent="0.2">
      <c r="A67" s="1">
        <v>26</v>
      </c>
      <c r="B67" s="422" t="s">
        <v>555</v>
      </c>
      <c r="C67" s="423" t="s">
        <v>48</v>
      </c>
      <c r="D67" s="407" t="s">
        <v>29</v>
      </c>
      <c r="E67" s="408">
        <v>44516</v>
      </c>
      <c r="F67" s="415">
        <v>6360</v>
      </c>
      <c r="G67" s="427">
        <f t="shared" si="16"/>
        <v>424</v>
      </c>
      <c r="H67" s="427"/>
      <c r="I67" s="427">
        <f t="shared" si="31"/>
        <v>29256</v>
      </c>
      <c r="J67" s="375">
        <f t="shared" si="32"/>
        <v>6614.4</v>
      </c>
      <c r="K67" s="490">
        <v>0</v>
      </c>
      <c r="L67" s="46"/>
      <c r="M67" s="47">
        <v>6000</v>
      </c>
      <c r="N67" s="48">
        <f t="shared" si="13"/>
        <v>6360</v>
      </c>
      <c r="O67" s="509">
        <f t="shared" si="19"/>
        <v>0</v>
      </c>
      <c r="P67" s="49">
        <v>69</v>
      </c>
      <c r="Q67" s="49">
        <v>15.6</v>
      </c>
      <c r="R67" s="59">
        <f t="shared" si="20"/>
        <v>44516</v>
      </c>
      <c r="S67" s="122">
        <v>0</v>
      </c>
      <c r="T67" s="454">
        <f t="shared" si="21"/>
        <v>6360</v>
      </c>
      <c r="U67" s="53">
        <f t="shared" si="14"/>
        <v>6000</v>
      </c>
      <c r="V67" s="53">
        <f t="shared" si="15"/>
        <v>2968</v>
      </c>
      <c r="W67" s="25">
        <v>0.06</v>
      </c>
      <c r="X67" s="54">
        <v>44742</v>
      </c>
      <c r="Y67" s="55">
        <f t="shared" si="22"/>
        <v>7</v>
      </c>
      <c r="Z67" s="56">
        <f t="shared" si="23"/>
        <v>0.58333333333333337</v>
      </c>
    </row>
    <row r="68" spans="1:26" x14ac:dyDescent="0.2">
      <c r="A68" s="1">
        <v>27</v>
      </c>
      <c r="B68" s="422" t="s">
        <v>556</v>
      </c>
      <c r="C68" s="423" t="s">
        <v>48</v>
      </c>
      <c r="D68" s="407" t="s">
        <v>29</v>
      </c>
      <c r="E68" s="408">
        <v>44516</v>
      </c>
      <c r="F68" s="415">
        <v>3816</v>
      </c>
      <c r="G68" s="427">
        <f t="shared" si="16"/>
        <v>254.4</v>
      </c>
      <c r="H68" s="427"/>
      <c r="I68" s="427">
        <f t="shared" ref="I68" si="33">F68/15*P68</f>
        <v>17553.600000000002</v>
      </c>
      <c r="J68" s="375">
        <f t="shared" ref="J68" si="34">F68/15*Q68</f>
        <v>3968.64</v>
      </c>
      <c r="K68" s="490">
        <v>0</v>
      </c>
      <c r="L68" s="46"/>
      <c r="M68" s="47">
        <v>3600</v>
      </c>
      <c r="N68" s="48">
        <f t="shared" si="13"/>
        <v>3816</v>
      </c>
      <c r="O68" s="509">
        <f t="shared" si="19"/>
        <v>0</v>
      </c>
      <c r="P68" s="49">
        <v>69</v>
      </c>
      <c r="Q68" s="49">
        <v>15.6</v>
      </c>
      <c r="R68" s="59">
        <f t="shared" si="20"/>
        <v>44516</v>
      </c>
      <c r="S68" s="122">
        <v>0</v>
      </c>
      <c r="T68" s="454">
        <f t="shared" si="21"/>
        <v>3816</v>
      </c>
      <c r="U68" s="53">
        <f t="shared" si="14"/>
        <v>3600</v>
      </c>
      <c r="V68" s="53">
        <f t="shared" si="15"/>
        <v>1780.8</v>
      </c>
      <c r="W68" s="25">
        <v>0.06</v>
      </c>
      <c r="X68" s="54">
        <v>44742</v>
      </c>
      <c r="Y68" s="55">
        <f t="shared" ref="Y68" si="35">(YEAR(X68)-YEAR(E68))*12+MONTH(X68)-MONTH(E68)</f>
        <v>7</v>
      </c>
      <c r="Z68" s="56">
        <f t="shared" ref="Z68" si="36">Y68/12</f>
        <v>0.58333333333333337</v>
      </c>
    </row>
    <row r="69" spans="1:26" x14ac:dyDescent="0.2">
      <c r="A69" s="1">
        <v>28</v>
      </c>
      <c r="B69" s="361" t="s">
        <v>67</v>
      </c>
      <c r="C69" s="88" t="s">
        <v>68</v>
      </c>
      <c r="D69" s="58" t="s">
        <v>42</v>
      </c>
      <c r="E69" s="59">
        <v>43359</v>
      </c>
      <c r="F69" s="52">
        <v>5243.1840000000011</v>
      </c>
      <c r="G69" s="391">
        <f>F69/15</f>
        <v>349.54560000000009</v>
      </c>
      <c r="H69" s="60"/>
      <c r="I69" s="391">
        <f t="shared" ref="I69:I82" si="37">F69/15*P69</f>
        <v>24118.646400000005</v>
      </c>
      <c r="J69" s="476">
        <f t="shared" ref="J69:J82" si="38">F69/15*Q69</f>
        <v>5452.911360000001</v>
      </c>
      <c r="K69" s="489">
        <v>0</v>
      </c>
      <c r="L69" s="61"/>
      <c r="M69" s="47">
        <v>4946.4000000000005</v>
      </c>
      <c r="N69" s="48">
        <f t="shared" si="13"/>
        <v>5243.1840000000011</v>
      </c>
      <c r="O69" s="509">
        <f t="shared" si="19"/>
        <v>0</v>
      </c>
      <c r="P69" s="49">
        <v>69</v>
      </c>
      <c r="Q69" s="49">
        <v>15.6</v>
      </c>
      <c r="R69" s="59">
        <f t="shared" si="20"/>
        <v>43359</v>
      </c>
      <c r="S69" s="122">
        <v>0</v>
      </c>
      <c r="T69" s="454">
        <f t="shared" si="21"/>
        <v>5243.1840000000011</v>
      </c>
      <c r="U69" s="53">
        <f t="shared" si="14"/>
        <v>4946.4000000000005</v>
      </c>
      <c r="V69" s="53">
        <f t="shared" si="15"/>
        <v>2446.8192000000008</v>
      </c>
      <c r="W69" s="25">
        <v>0.06</v>
      </c>
      <c r="X69" s="54">
        <v>44742</v>
      </c>
      <c r="Y69" s="55">
        <f t="shared" si="22"/>
        <v>45</v>
      </c>
      <c r="Z69" s="56">
        <f t="shared" si="23"/>
        <v>3.75</v>
      </c>
    </row>
    <row r="70" spans="1:26" x14ac:dyDescent="0.2">
      <c r="A70" s="1">
        <v>29</v>
      </c>
      <c r="B70" s="422" t="s">
        <v>554</v>
      </c>
      <c r="C70" s="423" t="s">
        <v>48</v>
      </c>
      <c r="D70" s="407" t="s">
        <v>29</v>
      </c>
      <c r="E70" s="424">
        <v>44470</v>
      </c>
      <c r="F70" s="415">
        <v>6360</v>
      </c>
      <c r="G70" s="375">
        <f>F70/15</f>
        <v>424</v>
      </c>
      <c r="H70" s="425"/>
      <c r="I70" s="375">
        <f t="shared" ref="I70" si="39">F70/15*P70</f>
        <v>29256</v>
      </c>
      <c r="J70" s="375">
        <f t="shared" ref="J70" si="40">F70/15*Q70</f>
        <v>6614.4</v>
      </c>
      <c r="K70" s="490">
        <v>0</v>
      </c>
      <c r="L70" s="61"/>
      <c r="M70" s="47">
        <v>6000</v>
      </c>
      <c r="N70" s="48">
        <f t="shared" si="13"/>
        <v>6360</v>
      </c>
      <c r="O70" s="509">
        <f t="shared" si="19"/>
        <v>0</v>
      </c>
      <c r="P70" s="49">
        <v>69</v>
      </c>
      <c r="Q70" s="49">
        <v>15.6</v>
      </c>
      <c r="R70" s="59">
        <f t="shared" si="20"/>
        <v>44470</v>
      </c>
      <c r="S70" s="122">
        <v>0</v>
      </c>
      <c r="T70" s="454">
        <f t="shared" si="21"/>
        <v>6360</v>
      </c>
      <c r="U70" s="53">
        <f t="shared" si="14"/>
        <v>6000</v>
      </c>
      <c r="V70" s="53">
        <f t="shared" si="15"/>
        <v>2968</v>
      </c>
      <c r="W70" s="25">
        <v>0.06</v>
      </c>
      <c r="X70" s="54">
        <v>44742</v>
      </c>
      <c r="Y70" s="55">
        <f t="shared" si="22"/>
        <v>8</v>
      </c>
      <c r="Z70" s="56">
        <f t="shared" si="23"/>
        <v>0.66666666666666663</v>
      </c>
    </row>
    <row r="71" spans="1:26" x14ac:dyDescent="0.2">
      <c r="A71" s="1">
        <v>30</v>
      </c>
      <c r="B71" s="361" t="s">
        <v>69</v>
      </c>
      <c r="C71" s="105" t="s">
        <v>41</v>
      </c>
      <c r="D71" s="58" t="s">
        <v>42</v>
      </c>
      <c r="E71" s="58" t="s">
        <v>70</v>
      </c>
      <c r="F71" s="52">
        <v>4590.8600000000006</v>
      </c>
      <c r="G71" s="391">
        <f t="shared" ref="G71:G82" si="41">F71/15</f>
        <v>306.05733333333336</v>
      </c>
      <c r="H71" s="391"/>
      <c r="I71" s="391">
        <f t="shared" si="37"/>
        <v>21117.956000000002</v>
      </c>
      <c r="J71" s="476">
        <f t="shared" si="38"/>
        <v>6243.5695999999998</v>
      </c>
      <c r="K71" s="489">
        <f>F71/15*12+S71+S71</f>
        <v>4731.3279999999995</v>
      </c>
      <c r="L71" s="46"/>
      <c r="M71" s="47">
        <v>4331</v>
      </c>
      <c r="N71" s="48">
        <f t="shared" si="13"/>
        <v>4590.8600000000006</v>
      </c>
      <c r="O71" s="509">
        <f t="shared" si="19"/>
        <v>0</v>
      </c>
      <c r="P71" s="49">
        <v>69</v>
      </c>
      <c r="Q71" s="49">
        <v>20.399999999999999</v>
      </c>
      <c r="R71" s="59" t="str">
        <f t="shared" si="20"/>
        <v>08/03/2004</v>
      </c>
      <c r="S71" s="122">
        <v>529.32000000000005</v>
      </c>
      <c r="T71" s="454">
        <f t="shared" si="21"/>
        <v>4590.8600000000006</v>
      </c>
      <c r="U71" s="53">
        <f t="shared" si="14"/>
        <v>4331</v>
      </c>
      <c r="V71" s="53">
        <f t="shared" si="15"/>
        <v>2142.4013333333337</v>
      </c>
      <c r="W71" s="25">
        <v>0.06</v>
      </c>
      <c r="X71" s="54">
        <v>44742</v>
      </c>
      <c r="Y71" s="55">
        <f t="shared" si="22"/>
        <v>219</v>
      </c>
      <c r="Z71" s="56">
        <f t="shared" si="23"/>
        <v>18.25</v>
      </c>
    </row>
    <row r="72" spans="1:26" x14ac:dyDescent="0.2">
      <c r="A72" s="1">
        <v>31</v>
      </c>
      <c r="B72" s="361" t="s">
        <v>71</v>
      </c>
      <c r="C72" s="105" t="s">
        <v>72</v>
      </c>
      <c r="D72" s="58" t="s">
        <v>42</v>
      </c>
      <c r="E72" s="58" t="s">
        <v>73</v>
      </c>
      <c r="F72" s="52">
        <v>5375.9808000000003</v>
      </c>
      <c r="G72" s="391">
        <f t="shared" si="41"/>
        <v>358.39872000000003</v>
      </c>
      <c r="H72" s="391"/>
      <c r="I72" s="391">
        <f t="shared" si="37"/>
        <v>24729.511680000003</v>
      </c>
      <c r="J72" s="476">
        <f t="shared" si="38"/>
        <v>5591.0200320000004</v>
      </c>
      <c r="K72" s="489">
        <v>0</v>
      </c>
      <c r="L72" s="46"/>
      <c r="M72" s="47">
        <v>5071.68</v>
      </c>
      <c r="N72" s="48">
        <f t="shared" si="13"/>
        <v>5375.9808000000003</v>
      </c>
      <c r="O72" s="509">
        <f t="shared" si="19"/>
        <v>0</v>
      </c>
      <c r="P72" s="49">
        <v>69</v>
      </c>
      <c r="Q72" s="49">
        <v>15.6</v>
      </c>
      <c r="R72" s="59" t="str">
        <f t="shared" si="20"/>
        <v>01/08/2019</v>
      </c>
      <c r="S72" s="122">
        <v>0</v>
      </c>
      <c r="T72" s="454">
        <f t="shared" si="21"/>
        <v>5375.9808000000003</v>
      </c>
      <c r="U72" s="53">
        <f t="shared" si="14"/>
        <v>5071.68</v>
      </c>
      <c r="V72" s="53">
        <f t="shared" si="15"/>
        <v>2508.7910400000001</v>
      </c>
      <c r="W72" s="25">
        <v>0.06</v>
      </c>
      <c r="X72" s="54">
        <v>44742</v>
      </c>
      <c r="Y72" s="55">
        <f t="shared" si="22"/>
        <v>34</v>
      </c>
      <c r="Z72" s="56">
        <f t="shared" si="23"/>
        <v>2.8333333333333335</v>
      </c>
    </row>
    <row r="73" spans="1:26" x14ac:dyDescent="0.2">
      <c r="A73" s="1">
        <v>32</v>
      </c>
      <c r="B73" s="361" t="s">
        <v>74</v>
      </c>
      <c r="C73" s="105" t="s">
        <v>63</v>
      </c>
      <c r="D73" s="58" t="s">
        <v>42</v>
      </c>
      <c r="E73" s="58" t="s">
        <v>75</v>
      </c>
      <c r="F73" s="52">
        <v>3449.2824000000005</v>
      </c>
      <c r="G73" s="391">
        <f t="shared" si="41"/>
        <v>229.95216000000002</v>
      </c>
      <c r="H73" s="391"/>
      <c r="I73" s="391">
        <f t="shared" si="37"/>
        <v>15866.699040000001</v>
      </c>
      <c r="J73" s="476">
        <f t="shared" si="38"/>
        <v>4691.0240640000002</v>
      </c>
      <c r="K73" s="489">
        <f>F73/15*12+S73+S73</f>
        <v>4134.02592</v>
      </c>
      <c r="L73" s="46"/>
      <c r="M73" s="47">
        <v>3254.0400000000004</v>
      </c>
      <c r="N73" s="48">
        <f t="shared" si="13"/>
        <v>3449.2824000000005</v>
      </c>
      <c r="O73" s="509">
        <f t="shared" si="19"/>
        <v>0</v>
      </c>
      <c r="P73" s="49">
        <v>69</v>
      </c>
      <c r="Q73" s="49">
        <v>20.399999999999999</v>
      </c>
      <c r="R73" s="59" t="str">
        <f t="shared" si="20"/>
        <v>16/06/1998</v>
      </c>
      <c r="S73" s="122">
        <v>687.3</v>
      </c>
      <c r="T73" s="454">
        <f t="shared" si="21"/>
        <v>3449.2824000000005</v>
      </c>
      <c r="U73" s="53">
        <f t="shared" si="14"/>
        <v>3254.0400000000004</v>
      </c>
      <c r="V73" s="53">
        <f t="shared" si="15"/>
        <v>1609.6651200000001</v>
      </c>
      <c r="W73" s="25">
        <v>0.06</v>
      </c>
      <c r="X73" s="54">
        <v>44742</v>
      </c>
      <c r="Y73" s="55">
        <f t="shared" si="22"/>
        <v>288</v>
      </c>
      <c r="Z73" s="56">
        <f t="shared" si="23"/>
        <v>24</v>
      </c>
    </row>
    <row r="74" spans="1:26" x14ac:dyDescent="0.2">
      <c r="A74" s="1">
        <v>33</v>
      </c>
      <c r="B74" s="422" t="s">
        <v>564</v>
      </c>
      <c r="C74" s="414" t="s">
        <v>565</v>
      </c>
      <c r="D74" s="407" t="s">
        <v>30</v>
      </c>
      <c r="E74" s="407" t="s">
        <v>566</v>
      </c>
      <c r="F74" s="415">
        <v>7072.3200000000006</v>
      </c>
      <c r="G74" s="375">
        <f t="shared" si="41"/>
        <v>471.48800000000006</v>
      </c>
      <c r="H74" s="375"/>
      <c r="I74" s="375">
        <f t="shared" si="37"/>
        <v>32532.672000000002</v>
      </c>
      <c r="J74" s="375">
        <f t="shared" si="38"/>
        <v>7355.2128000000012</v>
      </c>
      <c r="K74" s="490">
        <v>0</v>
      </c>
      <c r="L74" s="46"/>
      <c r="M74" s="47">
        <v>6672</v>
      </c>
      <c r="N74" s="48">
        <f t="shared" si="13"/>
        <v>7072.3200000000006</v>
      </c>
      <c r="O74" s="509">
        <f t="shared" si="19"/>
        <v>0</v>
      </c>
      <c r="P74" s="49">
        <v>69</v>
      </c>
      <c r="Q74" s="49">
        <v>15.6</v>
      </c>
      <c r="R74" s="59" t="str">
        <f t="shared" si="20"/>
        <v>16/11/2021</v>
      </c>
      <c r="S74" s="122">
        <v>0</v>
      </c>
      <c r="T74" s="454">
        <f t="shared" si="21"/>
        <v>7072.3200000000006</v>
      </c>
      <c r="U74" s="53">
        <f t="shared" si="14"/>
        <v>6672</v>
      </c>
      <c r="V74" s="53">
        <f t="shared" si="15"/>
        <v>3300.4160000000002</v>
      </c>
      <c r="W74" s="25">
        <v>0.06</v>
      </c>
      <c r="X74" s="54">
        <v>44742</v>
      </c>
      <c r="Y74" s="55">
        <f t="shared" si="22"/>
        <v>7</v>
      </c>
      <c r="Z74" s="56">
        <f t="shared" si="23"/>
        <v>0.58333333333333337</v>
      </c>
    </row>
    <row r="75" spans="1:26" x14ac:dyDescent="0.2">
      <c r="A75" s="1">
        <v>34</v>
      </c>
      <c r="B75" s="422" t="s">
        <v>557</v>
      </c>
      <c r="C75" s="429" t="s">
        <v>48</v>
      </c>
      <c r="D75" s="407" t="s">
        <v>29</v>
      </c>
      <c r="E75" s="424">
        <v>44470</v>
      </c>
      <c r="F75" s="415">
        <v>6360</v>
      </c>
      <c r="G75" s="375">
        <f>F75/15</f>
        <v>424</v>
      </c>
      <c r="H75" s="425"/>
      <c r="I75" s="375">
        <f t="shared" si="37"/>
        <v>29256</v>
      </c>
      <c r="J75" s="375">
        <f t="shared" si="38"/>
        <v>6614.4</v>
      </c>
      <c r="K75" s="490">
        <v>0</v>
      </c>
      <c r="L75" s="61"/>
      <c r="M75" s="52">
        <v>6000</v>
      </c>
      <c r="N75" s="24">
        <f t="shared" si="13"/>
        <v>6360</v>
      </c>
      <c r="O75" s="509">
        <f t="shared" si="19"/>
        <v>0</v>
      </c>
      <c r="P75" s="49">
        <v>69</v>
      </c>
      <c r="Q75" s="49">
        <v>15.6</v>
      </c>
      <c r="R75" s="59">
        <f t="shared" si="20"/>
        <v>44470</v>
      </c>
      <c r="S75" s="122">
        <v>0</v>
      </c>
      <c r="T75" s="454">
        <f t="shared" si="21"/>
        <v>6360</v>
      </c>
      <c r="U75" s="53">
        <f t="shared" si="14"/>
        <v>6000</v>
      </c>
      <c r="V75" s="53">
        <f t="shared" si="15"/>
        <v>2968</v>
      </c>
      <c r="W75" s="25">
        <v>0.06</v>
      </c>
      <c r="X75" s="54">
        <v>44742</v>
      </c>
      <c r="Y75" s="55">
        <f t="shared" si="22"/>
        <v>8</v>
      </c>
      <c r="Z75" s="56">
        <f t="shared" si="23"/>
        <v>0.66666666666666663</v>
      </c>
    </row>
    <row r="76" spans="1:26" ht="13.5" customHeight="1" x14ac:dyDescent="0.2">
      <c r="A76" s="1">
        <v>35</v>
      </c>
      <c r="B76" s="422" t="s">
        <v>120</v>
      </c>
      <c r="C76" s="414" t="s">
        <v>48</v>
      </c>
      <c r="D76" s="407" t="s">
        <v>29</v>
      </c>
      <c r="E76" s="408">
        <v>44470</v>
      </c>
      <c r="F76" s="415">
        <v>6360</v>
      </c>
      <c r="G76" s="375">
        <f t="shared" si="41"/>
        <v>424</v>
      </c>
      <c r="H76" s="375"/>
      <c r="I76" s="375">
        <f t="shared" ref="I76" si="42">F76/15*P76</f>
        <v>29256</v>
      </c>
      <c r="J76" s="375">
        <f t="shared" ref="J76" si="43">F76/15*Q76</f>
        <v>6614.4</v>
      </c>
      <c r="K76" s="490">
        <v>0</v>
      </c>
      <c r="L76" s="46"/>
      <c r="M76" s="47">
        <v>6000</v>
      </c>
      <c r="N76" s="48">
        <f t="shared" si="13"/>
        <v>6360</v>
      </c>
      <c r="O76" s="509">
        <f t="shared" si="19"/>
        <v>0</v>
      </c>
      <c r="P76" s="49">
        <v>69</v>
      </c>
      <c r="Q76" s="49">
        <v>15.6</v>
      </c>
      <c r="R76" s="59">
        <f t="shared" si="20"/>
        <v>44470</v>
      </c>
      <c r="S76" s="122">
        <v>0</v>
      </c>
      <c r="T76" s="454">
        <f t="shared" si="21"/>
        <v>6360</v>
      </c>
      <c r="U76" s="53">
        <f t="shared" si="14"/>
        <v>6000</v>
      </c>
      <c r="V76" s="53">
        <f t="shared" si="15"/>
        <v>2968</v>
      </c>
      <c r="W76" s="25">
        <v>0.06</v>
      </c>
      <c r="X76" s="54">
        <v>44742</v>
      </c>
      <c r="Y76" s="55">
        <f t="shared" si="22"/>
        <v>8</v>
      </c>
      <c r="Z76" s="56">
        <f t="shared" si="23"/>
        <v>0.66666666666666663</v>
      </c>
    </row>
    <row r="77" spans="1:26" x14ac:dyDescent="0.2">
      <c r="A77" s="1">
        <v>36</v>
      </c>
      <c r="B77" s="361" t="s">
        <v>451</v>
      </c>
      <c r="C77" s="57" t="s">
        <v>452</v>
      </c>
      <c r="D77" s="58" t="s">
        <v>29</v>
      </c>
      <c r="E77" s="59">
        <v>44287</v>
      </c>
      <c r="F77" s="52">
        <v>2621.38</v>
      </c>
      <c r="G77" s="391">
        <f>F77/15</f>
        <v>174.75866666666667</v>
      </c>
      <c r="H77" s="60"/>
      <c r="I77" s="391">
        <f t="shared" si="37"/>
        <v>12058.348</v>
      </c>
      <c r="J77" s="476">
        <f t="shared" si="38"/>
        <v>2726.2352000000001</v>
      </c>
      <c r="K77" s="489">
        <v>0</v>
      </c>
      <c r="L77" s="61"/>
      <c r="M77" s="47">
        <v>2473</v>
      </c>
      <c r="N77" s="48">
        <f t="shared" si="13"/>
        <v>2621.38</v>
      </c>
      <c r="O77" s="509">
        <f t="shared" si="19"/>
        <v>0</v>
      </c>
      <c r="P77" s="49">
        <v>69</v>
      </c>
      <c r="Q77" s="49">
        <v>15.6</v>
      </c>
      <c r="R77" s="59">
        <f t="shared" si="20"/>
        <v>44287</v>
      </c>
      <c r="S77" s="122">
        <v>0</v>
      </c>
      <c r="T77" s="454">
        <f t="shared" si="21"/>
        <v>2621.38</v>
      </c>
      <c r="U77" s="53">
        <f t="shared" si="14"/>
        <v>2473</v>
      </c>
      <c r="V77" s="53">
        <f t="shared" si="15"/>
        <v>1223.3106666666667</v>
      </c>
      <c r="W77" s="25">
        <v>0.06</v>
      </c>
      <c r="X77" s="54">
        <v>44742</v>
      </c>
      <c r="Y77" s="55">
        <f t="shared" si="22"/>
        <v>14</v>
      </c>
      <c r="Z77" s="56">
        <f t="shared" si="23"/>
        <v>1.1666666666666667</v>
      </c>
    </row>
    <row r="78" spans="1:26" x14ac:dyDescent="0.2">
      <c r="A78" s="1">
        <v>37</v>
      </c>
      <c r="B78" s="361" t="s">
        <v>77</v>
      </c>
      <c r="C78" s="105" t="s">
        <v>63</v>
      </c>
      <c r="D78" s="58" t="s">
        <v>29</v>
      </c>
      <c r="E78" s="58" t="s">
        <v>56</v>
      </c>
      <c r="F78" s="52">
        <v>3979.2400000000002</v>
      </c>
      <c r="G78" s="391">
        <f t="shared" si="41"/>
        <v>265.28266666666667</v>
      </c>
      <c r="H78" s="391"/>
      <c r="I78" s="391">
        <f t="shared" si="37"/>
        <v>18304.504000000001</v>
      </c>
      <c r="J78" s="476">
        <f t="shared" si="38"/>
        <v>5411.7663999999995</v>
      </c>
      <c r="K78" s="489">
        <f>F78/15*12+S78+S78</f>
        <v>3956.6719999999996</v>
      </c>
      <c r="L78" s="46"/>
      <c r="M78" s="47">
        <v>3754</v>
      </c>
      <c r="N78" s="48">
        <f t="shared" si="13"/>
        <v>3979.2400000000002</v>
      </c>
      <c r="O78" s="509">
        <f t="shared" si="19"/>
        <v>0</v>
      </c>
      <c r="P78" s="49">
        <v>69</v>
      </c>
      <c r="Q78" s="49">
        <v>20.399999999999999</v>
      </c>
      <c r="R78" s="59" t="str">
        <f t="shared" si="20"/>
        <v>07/02/2012</v>
      </c>
      <c r="S78" s="122">
        <v>386.64</v>
      </c>
      <c r="T78" s="454">
        <f t="shared" si="21"/>
        <v>3979.2400000000002</v>
      </c>
      <c r="U78" s="53">
        <f t="shared" si="14"/>
        <v>3754</v>
      </c>
      <c r="V78" s="53">
        <f t="shared" si="15"/>
        <v>1856.9786666666666</v>
      </c>
      <c r="W78" s="25">
        <v>0.06</v>
      </c>
      <c r="X78" s="54">
        <v>44742</v>
      </c>
      <c r="Y78" s="55">
        <f t="shared" si="22"/>
        <v>124</v>
      </c>
      <c r="Z78" s="56">
        <f t="shared" si="23"/>
        <v>10.333333333333334</v>
      </c>
    </row>
    <row r="79" spans="1:26" x14ac:dyDescent="0.2">
      <c r="A79" s="1">
        <v>38</v>
      </c>
      <c r="B79" s="361" t="s">
        <v>78</v>
      </c>
      <c r="C79" s="105" t="s">
        <v>63</v>
      </c>
      <c r="D79" s="58" t="s">
        <v>42</v>
      </c>
      <c r="E79" s="58" t="s">
        <v>79</v>
      </c>
      <c r="F79" s="52">
        <v>3449.2824000000005</v>
      </c>
      <c r="G79" s="391">
        <f t="shared" si="41"/>
        <v>229.95216000000002</v>
      </c>
      <c r="H79" s="391"/>
      <c r="I79" s="391">
        <f t="shared" si="37"/>
        <v>15866.699040000001</v>
      </c>
      <c r="J79" s="476">
        <f t="shared" si="38"/>
        <v>4691.0240640000002</v>
      </c>
      <c r="K79" s="489">
        <f>F79/15*12+S79+S79</f>
        <v>4514.4259199999997</v>
      </c>
      <c r="L79" s="46"/>
      <c r="M79" s="47">
        <v>3254.0400000000004</v>
      </c>
      <c r="N79" s="48">
        <f t="shared" si="13"/>
        <v>3449.2824000000005</v>
      </c>
      <c r="O79" s="509">
        <f t="shared" si="19"/>
        <v>0</v>
      </c>
      <c r="P79" s="49">
        <v>69</v>
      </c>
      <c r="Q79" s="49">
        <v>20.399999999999999</v>
      </c>
      <c r="R79" s="59" t="str">
        <f t="shared" si="20"/>
        <v>10/02/1997</v>
      </c>
      <c r="S79" s="122">
        <v>877.5</v>
      </c>
      <c r="T79" s="454">
        <f t="shared" si="21"/>
        <v>3449.2824000000005</v>
      </c>
      <c r="U79" s="53">
        <f t="shared" si="14"/>
        <v>3254.0400000000004</v>
      </c>
      <c r="V79" s="53">
        <f t="shared" si="15"/>
        <v>1609.6651200000001</v>
      </c>
      <c r="W79" s="25">
        <v>0.06</v>
      </c>
      <c r="X79" s="54">
        <v>44742</v>
      </c>
      <c r="Y79" s="55">
        <f t="shared" si="22"/>
        <v>304</v>
      </c>
      <c r="Z79" s="56">
        <f t="shared" si="23"/>
        <v>25.333333333333332</v>
      </c>
    </row>
    <row r="80" spans="1:26" ht="12.75" customHeight="1" x14ac:dyDescent="0.2">
      <c r="A80" s="1">
        <v>39</v>
      </c>
      <c r="B80" s="362" t="s">
        <v>80</v>
      </c>
      <c r="C80" s="105" t="s">
        <v>81</v>
      </c>
      <c r="D80" s="58" t="s">
        <v>29</v>
      </c>
      <c r="E80" s="58" t="s">
        <v>82</v>
      </c>
      <c r="F80" s="52">
        <v>4560.8832000000002</v>
      </c>
      <c r="G80" s="391">
        <f t="shared" si="41"/>
        <v>304.05887999999999</v>
      </c>
      <c r="H80" s="391"/>
      <c r="I80" s="391">
        <f t="shared" si="37"/>
        <v>20980.062719999998</v>
      </c>
      <c r="J80" s="476">
        <f t="shared" si="38"/>
        <v>6202.8011519999991</v>
      </c>
      <c r="K80" s="489">
        <f>F80/15*12+S80+S80</f>
        <v>4421.9865599999994</v>
      </c>
      <c r="L80" s="46"/>
      <c r="M80" s="47">
        <v>4302.72</v>
      </c>
      <c r="N80" s="48">
        <f t="shared" si="13"/>
        <v>4560.8832000000002</v>
      </c>
      <c r="O80" s="509">
        <f t="shared" si="19"/>
        <v>0</v>
      </c>
      <c r="P80" s="49">
        <v>69</v>
      </c>
      <c r="Q80" s="49">
        <v>20.399999999999999</v>
      </c>
      <c r="R80" s="59" t="str">
        <f t="shared" si="20"/>
        <v>03/02/2012</v>
      </c>
      <c r="S80" s="122">
        <v>386.64</v>
      </c>
      <c r="T80" s="454">
        <f t="shared" si="21"/>
        <v>4560.8832000000002</v>
      </c>
      <c r="U80" s="53">
        <f t="shared" si="14"/>
        <v>4302.72</v>
      </c>
      <c r="V80" s="53">
        <f t="shared" si="15"/>
        <v>2128.4121599999999</v>
      </c>
      <c r="W80" s="25">
        <v>0.06</v>
      </c>
      <c r="X80" s="54">
        <v>44742</v>
      </c>
      <c r="Y80" s="55">
        <f t="shared" si="22"/>
        <v>124</v>
      </c>
      <c r="Z80" s="56">
        <f t="shared" si="23"/>
        <v>10.333333333333334</v>
      </c>
    </row>
    <row r="81" spans="1:27" ht="12.75" customHeight="1" x14ac:dyDescent="0.2">
      <c r="A81" s="1">
        <v>40</v>
      </c>
      <c r="B81" s="362" t="s">
        <v>122</v>
      </c>
      <c r="C81" s="105" t="s">
        <v>48</v>
      </c>
      <c r="D81" s="58" t="s">
        <v>42</v>
      </c>
      <c r="E81" s="58" t="s">
        <v>503</v>
      </c>
      <c r="F81" s="52">
        <v>4387.34</v>
      </c>
      <c r="G81" s="391">
        <f t="shared" si="41"/>
        <v>292.48933333333332</v>
      </c>
      <c r="H81" s="391"/>
      <c r="I81" s="391">
        <f t="shared" si="37"/>
        <v>20181.763999999999</v>
      </c>
      <c r="J81" s="476">
        <f t="shared" si="38"/>
        <v>5966.7823999999991</v>
      </c>
      <c r="K81" s="489">
        <v>0</v>
      </c>
      <c r="L81" s="46"/>
      <c r="M81" s="47">
        <v>4139</v>
      </c>
      <c r="N81" s="48">
        <f t="shared" si="13"/>
        <v>4387.34</v>
      </c>
      <c r="O81" s="509">
        <f t="shared" si="19"/>
        <v>0</v>
      </c>
      <c r="P81" s="49">
        <v>69</v>
      </c>
      <c r="Q81" s="49">
        <v>20.399999999999999</v>
      </c>
      <c r="R81" s="59" t="str">
        <f t="shared" si="20"/>
        <v>21/05/2019</v>
      </c>
      <c r="S81" s="122">
        <v>0</v>
      </c>
      <c r="T81" s="454">
        <f t="shared" si="21"/>
        <v>4387.34</v>
      </c>
      <c r="U81" s="53">
        <f t="shared" si="14"/>
        <v>4139</v>
      </c>
      <c r="V81" s="53">
        <f t="shared" si="15"/>
        <v>2047.4253333333331</v>
      </c>
      <c r="W81" s="25">
        <v>0.06</v>
      </c>
      <c r="X81" s="54">
        <v>44742</v>
      </c>
      <c r="Y81" s="55">
        <f t="shared" si="22"/>
        <v>37</v>
      </c>
      <c r="Z81" s="56">
        <f t="shared" si="23"/>
        <v>3.0833333333333335</v>
      </c>
    </row>
    <row r="82" spans="1:27" ht="12.75" customHeight="1" thickBot="1" x14ac:dyDescent="0.25">
      <c r="A82" s="1">
        <v>41</v>
      </c>
      <c r="B82" s="416" t="s">
        <v>501</v>
      </c>
      <c r="C82" s="107" t="s">
        <v>48</v>
      </c>
      <c r="D82" s="63" t="s">
        <v>29</v>
      </c>
      <c r="E82" s="63" t="s">
        <v>502</v>
      </c>
      <c r="F82" s="128">
        <v>5772.76</v>
      </c>
      <c r="G82" s="65">
        <f t="shared" si="41"/>
        <v>384.85066666666665</v>
      </c>
      <c r="H82" s="65"/>
      <c r="I82" s="65">
        <f t="shared" si="37"/>
        <v>26554.696</v>
      </c>
      <c r="J82" s="65">
        <f t="shared" si="38"/>
        <v>7850.9535999999989</v>
      </c>
      <c r="K82" s="491">
        <f>F82/15*12+S82+S82</f>
        <v>5391.4880000000003</v>
      </c>
      <c r="L82" s="46"/>
      <c r="M82" s="47">
        <v>5446</v>
      </c>
      <c r="N82" s="48">
        <f t="shared" si="13"/>
        <v>5772.76</v>
      </c>
      <c r="O82" s="509">
        <f t="shared" si="19"/>
        <v>0</v>
      </c>
      <c r="P82" s="49">
        <v>69</v>
      </c>
      <c r="Q82" s="49">
        <v>20.399999999999999</v>
      </c>
      <c r="R82" s="59" t="str">
        <f t="shared" si="20"/>
        <v>01/02/2012</v>
      </c>
      <c r="S82" s="122">
        <v>386.64</v>
      </c>
      <c r="T82" s="454">
        <f t="shared" si="21"/>
        <v>5772.76</v>
      </c>
      <c r="U82" s="53">
        <f t="shared" si="14"/>
        <v>5446</v>
      </c>
      <c r="V82" s="53">
        <f t="shared" si="15"/>
        <v>2693.9546666666665</v>
      </c>
      <c r="W82" s="25">
        <v>0.06</v>
      </c>
      <c r="X82" s="54">
        <v>44742</v>
      </c>
      <c r="Y82" s="55">
        <f t="shared" si="22"/>
        <v>124</v>
      </c>
      <c r="Z82" s="56">
        <f t="shared" si="23"/>
        <v>10.333333333333334</v>
      </c>
    </row>
    <row r="83" spans="1:27" ht="13.5" thickBot="1" x14ac:dyDescent="0.25">
      <c r="B83" s="15"/>
      <c r="C83" s="111"/>
      <c r="D83" s="112"/>
      <c r="E83" s="113"/>
      <c r="F83" s="114"/>
      <c r="G83" s="114"/>
      <c r="H83" s="114"/>
      <c r="I83" s="114"/>
      <c r="J83" s="114"/>
      <c r="K83" s="115"/>
      <c r="L83" s="46"/>
      <c r="M83" s="86"/>
      <c r="N83" s="23"/>
      <c r="O83" s="448"/>
      <c r="R83" s="113"/>
      <c r="T83" s="176"/>
      <c r="V83" s="30"/>
      <c r="W83" s="69"/>
      <c r="X83" s="70"/>
      <c r="Y83" s="71"/>
    </row>
    <row r="84" spans="1:27" ht="13.5" thickBot="1" x14ac:dyDescent="0.25">
      <c r="B84" s="12" t="s">
        <v>32</v>
      </c>
      <c r="C84" s="72" t="s">
        <v>33</v>
      </c>
      <c r="E84" s="129" t="s">
        <v>34</v>
      </c>
      <c r="F84" s="130">
        <f>SUM(F52:F82)</f>
        <v>181437.72880000004</v>
      </c>
      <c r="G84" s="130">
        <f t="shared" ref="G84:K84" si="44">SUM(G52:G82)</f>
        <v>12095.848586666669</v>
      </c>
      <c r="H84" s="130">
        <f t="shared" si="44"/>
        <v>6000</v>
      </c>
      <c r="I84" s="130">
        <f t="shared" si="44"/>
        <v>834613.55247999995</v>
      </c>
      <c r="J84" s="130">
        <f t="shared" si="44"/>
        <v>209125.53888000001</v>
      </c>
      <c r="K84" s="485">
        <f t="shared" si="44"/>
        <v>45369.472319999993</v>
      </c>
      <c r="L84" s="76"/>
      <c r="M84" s="30" t="s">
        <v>35</v>
      </c>
      <c r="N84" s="23"/>
      <c r="O84" s="448"/>
      <c r="T84" s="176"/>
      <c r="W84" s="69"/>
      <c r="X84" s="70"/>
      <c r="Y84" s="71"/>
      <c r="AA84" s="198"/>
    </row>
    <row r="85" spans="1:27" ht="19.5" customHeight="1" thickBot="1" x14ac:dyDescent="0.25">
      <c r="B85" s="12" t="s">
        <v>36</v>
      </c>
      <c r="C85" s="72" t="s">
        <v>37</v>
      </c>
      <c r="D85" s="441" t="s">
        <v>35</v>
      </c>
      <c r="E85" s="131" t="s">
        <v>38</v>
      </c>
      <c r="F85" s="132">
        <f>F84*24</f>
        <v>4354505.491200001</v>
      </c>
      <c r="G85" s="132">
        <f>G84*7</f>
        <v>84670.940106666676</v>
      </c>
      <c r="H85" s="132">
        <f>H84*24</f>
        <v>144000</v>
      </c>
      <c r="I85" s="132">
        <f>I84</f>
        <v>834613.55247999995</v>
      </c>
      <c r="J85" s="132">
        <f>J84</f>
        <v>209125.53888000001</v>
      </c>
      <c r="K85" s="133">
        <f>K84</f>
        <v>45369.472319999993</v>
      </c>
      <c r="L85" s="76"/>
      <c r="M85" s="80">
        <f>SUM(M52:M84)</f>
        <v>171167.66867923999</v>
      </c>
      <c r="N85" s="81"/>
      <c r="O85" s="449"/>
      <c r="P85" s="392"/>
      <c r="Q85" s="392"/>
      <c r="R85" s="134"/>
      <c r="S85" s="83"/>
      <c r="T85" s="454">
        <f>SUM(T52:T84)</f>
        <v>181437.72879999442</v>
      </c>
      <c r="U85" s="80">
        <f>SUM(U52:U84)</f>
        <v>171167.66867923999</v>
      </c>
      <c r="V85" s="22">
        <f>SUM(V52:V82)</f>
        <v>84670.940106664057</v>
      </c>
      <c r="W85" s="84"/>
      <c r="X85" s="85"/>
      <c r="Y85" s="135"/>
      <c r="Z85" s="136"/>
      <c r="AA85" s="198"/>
    </row>
    <row r="86" spans="1:27" x14ac:dyDescent="0.2">
      <c r="B86" s="12"/>
      <c r="N86" s="23"/>
      <c r="O86" s="448"/>
      <c r="T86" s="176"/>
      <c r="W86" s="69"/>
      <c r="X86" s="70"/>
      <c r="Y86" s="71"/>
    </row>
    <row r="87" spans="1:27" ht="15" x14ac:dyDescent="0.25">
      <c r="B87" s="6"/>
      <c r="C87" s="34"/>
      <c r="D87" s="34" t="s">
        <v>585</v>
      </c>
      <c r="E87" s="34"/>
      <c r="F87" s="34"/>
      <c r="G87" s="34"/>
      <c r="H87" s="34"/>
      <c r="I87" s="390"/>
      <c r="J87" s="34"/>
      <c r="K87" s="34"/>
      <c r="L87" s="390"/>
      <c r="N87" s="23"/>
      <c r="O87" s="448"/>
      <c r="T87" s="176"/>
      <c r="W87" s="69"/>
      <c r="X87" s="70"/>
      <c r="Y87" s="71"/>
    </row>
    <row r="88" spans="1:27" ht="15" x14ac:dyDescent="0.25">
      <c r="B88" s="388" t="s">
        <v>4</v>
      </c>
      <c r="C88" s="389"/>
      <c r="D88" s="555" t="s">
        <v>83</v>
      </c>
      <c r="E88" s="555"/>
      <c r="F88" s="390"/>
      <c r="G88" s="390"/>
      <c r="H88" s="521"/>
      <c r="I88" s="521"/>
      <c r="J88" s="390"/>
      <c r="K88" s="35"/>
      <c r="L88" s="389"/>
      <c r="N88" s="23"/>
      <c r="O88" s="448"/>
      <c r="T88" s="176"/>
      <c r="W88" s="69"/>
      <c r="X88" s="70"/>
      <c r="Y88" s="71"/>
    </row>
    <row r="89" spans="1:27" ht="14.25" thickBot="1" x14ac:dyDescent="0.25">
      <c r="B89" s="9"/>
      <c r="C89" s="36"/>
      <c r="D89" s="36"/>
      <c r="E89" s="36"/>
      <c r="F89" s="37"/>
      <c r="G89" s="37"/>
      <c r="H89" s="37"/>
      <c r="I89" s="37"/>
      <c r="J89" s="37"/>
      <c r="K89" s="39"/>
      <c r="L89" s="36"/>
      <c r="N89" s="23"/>
      <c r="O89" s="448"/>
      <c r="T89" s="176"/>
      <c r="W89" s="69"/>
      <c r="X89" s="70"/>
      <c r="Y89" s="71"/>
    </row>
    <row r="90" spans="1:27" ht="12.75" customHeight="1" x14ac:dyDescent="0.2">
      <c r="B90" s="547" t="s">
        <v>6</v>
      </c>
      <c r="C90" s="549" t="s">
        <v>7</v>
      </c>
      <c r="D90" s="549" t="s">
        <v>8</v>
      </c>
      <c r="E90" s="549" t="s">
        <v>9</v>
      </c>
      <c r="F90" s="551" t="s">
        <v>10</v>
      </c>
      <c r="G90" s="529" t="s">
        <v>11</v>
      </c>
      <c r="H90" s="551" t="s">
        <v>12</v>
      </c>
      <c r="I90" s="549" t="s">
        <v>13</v>
      </c>
      <c r="J90" s="549" t="s">
        <v>14</v>
      </c>
      <c r="K90" s="553" t="s">
        <v>15</v>
      </c>
      <c r="L90" s="40"/>
      <c r="M90" s="519" t="s">
        <v>16</v>
      </c>
      <c r="N90" s="519" t="s">
        <v>17</v>
      </c>
      <c r="O90" s="446"/>
      <c r="P90" s="517" t="s">
        <v>18</v>
      </c>
      <c r="Q90" s="517" t="s">
        <v>19</v>
      </c>
      <c r="R90" s="517" t="s">
        <v>20</v>
      </c>
      <c r="S90" s="518" t="s">
        <v>21</v>
      </c>
      <c r="T90" s="519" t="s">
        <v>22</v>
      </c>
      <c r="U90" s="519" t="s">
        <v>16</v>
      </c>
      <c r="V90" s="522" t="s">
        <v>23</v>
      </c>
      <c r="W90" s="522" t="s">
        <v>24</v>
      </c>
      <c r="X90" s="517" t="s">
        <v>25</v>
      </c>
      <c r="Y90" s="517" t="s">
        <v>26</v>
      </c>
      <c r="Z90" s="520" t="s">
        <v>27</v>
      </c>
    </row>
    <row r="91" spans="1:27" ht="13.5" customHeight="1" thickBot="1" x14ac:dyDescent="0.25">
      <c r="B91" s="548"/>
      <c r="C91" s="550"/>
      <c r="D91" s="550"/>
      <c r="E91" s="550"/>
      <c r="F91" s="552"/>
      <c r="G91" s="530"/>
      <c r="H91" s="552"/>
      <c r="I91" s="550"/>
      <c r="J91" s="550"/>
      <c r="K91" s="554"/>
      <c r="L91" s="40"/>
      <c r="M91" s="519"/>
      <c r="N91" s="519"/>
      <c r="O91" s="446"/>
      <c r="P91" s="517"/>
      <c r="Q91" s="517"/>
      <c r="R91" s="517"/>
      <c r="S91" s="518"/>
      <c r="T91" s="519"/>
      <c r="U91" s="519"/>
      <c r="V91" s="522"/>
      <c r="W91" s="522"/>
      <c r="X91" s="517"/>
      <c r="Y91" s="517"/>
      <c r="Z91" s="520"/>
    </row>
    <row r="92" spans="1:27" ht="13.5" thickBot="1" x14ac:dyDescent="0.25">
      <c r="B92" s="13"/>
      <c r="C92" s="95"/>
      <c r="D92" s="96"/>
      <c r="E92" s="95"/>
      <c r="F92" s="96"/>
      <c r="G92" s="96"/>
      <c r="H92" s="96"/>
      <c r="I92" s="96"/>
      <c r="J92" s="96"/>
      <c r="K92" s="137"/>
      <c r="N92" s="23"/>
      <c r="O92" s="448"/>
      <c r="T92" s="176"/>
      <c r="W92" s="69"/>
      <c r="X92" s="70"/>
      <c r="Y92" s="71"/>
    </row>
    <row r="93" spans="1:27" ht="13.15" customHeight="1" x14ac:dyDescent="0.2">
      <c r="A93" s="1">
        <v>42</v>
      </c>
      <c r="B93" s="398" t="s">
        <v>479</v>
      </c>
      <c r="C93" s="41" t="s">
        <v>48</v>
      </c>
      <c r="D93" s="42" t="s">
        <v>29</v>
      </c>
      <c r="E93" s="43">
        <v>44440</v>
      </c>
      <c r="F93" s="44">
        <v>8480</v>
      </c>
      <c r="G93" s="44">
        <f t="shared" ref="G93:G103" si="45">F93/15</f>
        <v>565.33333333333337</v>
      </c>
      <c r="H93" s="44"/>
      <c r="I93" s="44">
        <f t="shared" ref="I93:I103" si="46">F93/15*P93</f>
        <v>39008</v>
      </c>
      <c r="J93" s="44">
        <f t="shared" ref="J93:J103" si="47">F93/15*Q93</f>
        <v>8819.2000000000007</v>
      </c>
      <c r="K93" s="487">
        <v>0</v>
      </c>
      <c r="M93" s="394">
        <v>8000</v>
      </c>
      <c r="N93" s="24">
        <f t="shared" ref="N93:N103" si="48">M93*(1+6%)</f>
        <v>8480</v>
      </c>
      <c r="O93" s="447">
        <f t="shared" ref="O93:O103" si="49">N93-F93</f>
        <v>0</v>
      </c>
      <c r="P93" s="49">
        <v>69</v>
      </c>
      <c r="Q93" s="49">
        <v>15.6</v>
      </c>
      <c r="R93" s="50">
        <f>E93</f>
        <v>44440</v>
      </c>
      <c r="S93" s="51">
        <v>0</v>
      </c>
      <c r="T93" s="454">
        <f t="shared" ref="T93:T103" si="50">M93*(1+W93)</f>
        <v>8480</v>
      </c>
      <c r="U93" s="53">
        <f t="shared" ref="U93:U103" si="51">T93/1.06</f>
        <v>8000</v>
      </c>
      <c r="V93" s="53">
        <f t="shared" ref="V93:V103" si="52">T93/15*7</f>
        <v>3957.3333333333335</v>
      </c>
      <c r="W93" s="25">
        <v>0.06</v>
      </c>
      <c r="X93" s="54">
        <v>44742</v>
      </c>
      <c r="Y93" s="55">
        <f t="shared" ref="Y93:Y103" si="53">(YEAR(X93)-YEAR(E93))*12+MONTH(X93)-MONTH(E93)</f>
        <v>9</v>
      </c>
      <c r="Z93" s="136">
        <f t="shared" ref="Z93:Z103" si="54">Y93/12</f>
        <v>0.75</v>
      </c>
    </row>
    <row r="94" spans="1:27" x14ac:dyDescent="0.2">
      <c r="A94" s="1">
        <v>43</v>
      </c>
      <c r="B94" s="362" t="s">
        <v>536</v>
      </c>
      <c r="C94" s="105" t="s">
        <v>48</v>
      </c>
      <c r="D94" s="58" t="s">
        <v>42</v>
      </c>
      <c r="E94" s="50">
        <v>43344</v>
      </c>
      <c r="F94" s="391">
        <v>8017.84</v>
      </c>
      <c r="G94" s="391">
        <f>F94/15</f>
        <v>534.52266666666662</v>
      </c>
      <c r="H94" s="60">
        <v>0</v>
      </c>
      <c r="I94" s="391">
        <f>F94/15*P94</f>
        <v>36882.063999999998</v>
      </c>
      <c r="J94" s="391">
        <f>F94/15*Q94</f>
        <v>8338.5535999999993</v>
      </c>
      <c r="K94" s="489">
        <v>0</v>
      </c>
      <c r="L94" s="46"/>
      <c r="M94" s="394">
        <v>7564</v>
      </c>
      <c r="N94" s="24">
        <f t="shared" si="48"/>
        <v>8017.84</v>
      </c>
      <c r="O94" s="447">
        <f>N94-F94</f>
        <v>0</v>
      </c>
      <c r="P94" s="49">
        <v>69</v>
      </c>
      <c r="Q94" s="49">
        <v>15.6</v>
      </c>
      <c r="R94" s="50">
        <f t="shared" ref="R94:R103" si="55">E94</f>
        <v>43344</v>
      </c>
      <c r="S94" s="51">
        <v>0</v>
      </c>
      <c r="T94" s="454">
        <f>M94*(1+W94)</f>
        <v>8017.84</v>
      </c>
      <c r="U94" s="53">
        <f t="shared" si="51"/>
        <v>7564</v>
      </c>
      <c r="V94" s="53">
        <f t="shared" si="52"/>
        <v>3741.6586666666662</v>
      </c>
      <c r="W94" s="25">
        <v>0.06</v>
      </c>
      <c r="X94" s="54">
        <v>44742</v>
      </c>
      <c r="Y94" s="55">
        <f>(YEAR(X94)-YEAR(E94))*12+MONTH(X94)-MONTH(E94)</f>
        <v>45</v>
      </c>
      <c r="Z94" s="136">
        <f>Y94/12</f>
        <v>3.75</v>
      </c>
    </row>
    <row r="95" spans="1:27" x14ac:dyDescent="0.2">
      <c r="A95" s="1">
        <v>44</v>
      </c>
      <c r="B95" s="362" t="s">
        <v>86</v>
      </c>
      <c r="C95" s="105" t="s">
        <v>48</v>
      </c>
      <c r="D95" s="58" t="s">
        <v>42</v>
      </c>
      <c r="E95" s="50">
        <v>39815</v>
      </c>
      <c r="F95" s="391">
        <v>7404.1</v>
      </c>
      <c r="G95" s="391">
        <f t="shared" si="45"/>
        <v>493.60666666666668</v>
      </c>
      <c r="H95" s="60"/>
      <c r="I95" s="391">
        <f t="shared" si="46"/>
        <v>34058.86</v>
      </c>
      <c r="J95" s="391">
        <f t="shared" si="47"/>
        <v>10069.575999999999</v>
      </c>
      <c r="K95" s="489">
        <f>F95/15*12+S95+S95</f>
        <v>6696.5600000000013</v>
      </c>
      <c r="L95" s="46"/>
      <c r="M95" s="394">
        <v>6985</v>
      </c>
      <c r="N95" s="24">
        <f t="shared" si="48"/>
        <v>7404.1</v>
      </c>
      <c r="O95" s="447">
        <f t="shared" si="49"/>
        <v>0</v>
      </c>
      <c r="P95" s="49">
        <v>69</v>
      </c>
      <c r="Q95" s="49">
        <v>20.399999999999999</v>
      </c>
      <c r="R95" s="50">
        <f t="shared" si="55"/>
        <v>39815</v>
      </c>
      <c r="S95" s="51">
        <v>386.64</v>
      </c>
      <c r="T95" s="454">
        <f t="shared" si="50"/>
        <v>7404.1</v>
      </c>
      <c r="U95" s="53">
        <f t="shared" si="51"/>
        <v>6985</v>
      </c>
      <c r="V95" s="53">
        <f t="shared" si="52"/>
        <v>3455.2466666666669</v>
      </c>
      <c r="W95" s="25">
        <v>0.06</v>
      </c>
      <c r="X95" s="54">
        <v>44742</v>
      </c>
      <c r="Y95" s="55">
        <f t="shared" si="53"/>
        <v>161</v>
      </c>
      <c r="Z95" s="136">
        <f t="shared" si="54"/>
        <v>13.416666666666666</v>
      </c>
    </row>
    <row r="96" spans="1:27" x14ac:dyDescent="0.2">
      <c r="A96" s="1">
        <v>45</v>
      </c>
      <c r="B96" s="362" t="s">
        <v>87</v>
      </c>
      <c r="C96" s="105" t="s">
        <v>48</v>
      </c>
      <c r="D96" s="58" t="s">
        <v>42</v>
      </c>
      <c r="E96" s="50">
        <v>34450</v>
      </c>
      <c r="F96" s="391">
        <v>15597.110088000003</v>
      </c>
      <c r="G96" s="391">
        <f t="shared" si="45"/>
        <v>1039.8073392000001</v>
      </c>
      <c r="H96" s="60"/>
      <c r="I96" s="391">
        <f t="shared" si="46"/>
        <v>71746.706404800003</v>
      </c>
      <c r="J96" s="391">
        <f t="shared" si="47"/>
        <v>21212.069719679999</v>
      </c>
      <c r="K96" s="489">
        <f>F96/15*12+S96+S96</f>
        <v>14232.688070400001</v>
      </c>
      <c r="L96" s="46"/>
      <c r="M96" s="394">
        <v>14714.254800000002</v>
      </c>
      <c r="N96" s="24">
        <f t="shared" si="48"/>
        <v>15597.110088000003</v>
      </c>
      <c r="O96" s="447">
        <f t="shared" si="49"/>
        <v>0</v>
      </c>
      <c r="P96" s="49">
        <v>69</v>
      </c>
      <c r="Q96" s="49">
        <v>20.399999999999999</v>
      </c>
      <c r="R96" s="50">
        <f t="shared" si="55"/>
        <v>34450</v>
      </c>
      <c r="S96" s="51">
        <v>877.5</v>
      </c>
      <c r="T96" s="454">
        <f t="shared" si="50"/>
        <v>15597.110088000003</v>
      </c>
      <c r="U96" s="53">
        <f t="shared" si="51"/>
        <v>14714.254800000002</v>
      </c>
      <c r="V96" s="53">
        <f t="shared" si="52"/>
        <v>7278.6513744000003</v>
      </c>
      <c r="W96" s="25">
        <v>0.06</v>
      </c>
      <c r="X96" s="54">
        <v>44742</v>
      </c>
      <c r="Y96" s="55">
        <f t="shared" si="53"/>
        <v>338</v>
      </c>
      <c r="Z96" s="136">
        <f t="shared" si="54"/>
        <v>28.166666666666668</v>
      </c>
    </row>
    <row r="97" spans="1:26" x14ac:dyDescent="0.2">
      <c r="A97" s="1">
        <v>46</v>
      </c>
      <c r="B97" s="362" t="s">
        <v>88</v>
      </c>
      <c r="C97" s="105" t="s">
        <v>89</v>
      </c>
      <c r="D97" s="58" t="s">
        <v>42</v>
      </c>
      <c r="E97" s="50">
        <v>43344</v>
      </c>
      <c r="F97" s="391">
        <v>13699.907977280001</v>
      </c>
      <c r="G97" s="391">
        <f t="shared" si="45"/>
        <v>913.32719848533338</v>
      </c>
      <c r="H97" s="391">
        <v>0</v>
      </c>
      <c r="I97" s="391">
        <f t="shared" si="46"/>
        <v>63019.576695488002</v>
      </c>
      <c r="J97" s="391">
        <f t="shared" si="47"/>
        <v>14247.9042963712</v>
      </c>
      <c r="K97" s="489">
        <v>0</v>
      </c>
      <c r="L97" s="46"/>
      <c r="M97" s="394">
        <v>12924.441488</v>
      </c>
      <c r="N97" s="24">
        <f t="shared" si="48"/>
        <v>13699.907977280001</v>
      </c>
      <c r="O97" s="447">
        <f t="shared" si="49"/>
        <v>0</v>
      </c>
      <c r="P97" s="49">
        <v>69</v>
      </c>
      <c r="Q97" s="49">
        <v>15.6</v>
      </c>
      <c r="R97" s="50">
        <f t="shared" si="55"/>
        <v>43344</v>
      </c>
      <c r="S97" s="51">
        <v>0</v>
      </c>
      <c r="T97" s="454">
        <f t="shared" si="50"/>
        <v>13699.907977280001</v>
      </c>
      <c r="U97" s="53">
        <f t="shared" si="51"/>
        <v>12924.441488</v>
      </c>
      <c r="V97" s="53">
        <f t="shared" si="52"/>
        <v>6393.2903893973335</v>
      </c>
      <c r="W97" s="25">
        <v>0.06</v>
      </c>
      <c r="X97" s="54">
        <v>44742</v>
      </c>
      <c r="Y97" s="55">
        <f t="shared" si="53"/>
        <v>45</v>
      </c>
      <c r="Z97" s="136">
        <f t="shared" si="54"/>
        <v>3.75</v>
      </c>
    </row>
    <row r="98" spans="1:26" x14ac:dyDescent="0.2">
      <c r="A98" s="1">
        <v>47</v>
      </c>
      <c r="B98" s="362" t="s">
        <v>90</v>
      </c>
      <c r="C98" s="105" t="s">
        <v>48</v>
      </c>
      <c r="D98" s="58" t="s">
        <v>42</v>
      </c>
      <c r="E98" s="50">
        <v>37378</v>
      </c>
      <c r="F98" s="391">
        <v>6874.1</v>
      </c>
      <c r="G98" s="391">
        <f t="shared" si="45"/>
        <v>458.27333333333337</v>
      </c>
      <c r="H98" s="391"/>
      <c r="I98" s="391">
        <f t="shared" si="46"/>
        <v>31620.860000000004</v>
      </c>
      <c r="J98" s="391">
        <f t="shared" si="47"/>
        <v>9348.7759999999998</v>
      </c>
      <c r="K98" s="489">
        <f>F98/15*12+S98+S98</f>
        <v>6873.880000000001</v>
      </c>
      <c r="L98" s="46"/>
      <c r="M98" s="394">
        <v>6485</v>
      </c>
      <c r="N98" s="24">
        <f t="shared" si="48"/>
        <v>6874.1</v>
      </c>
      <c r="O98" s="447">
        <f t="shared" si="49"/>
        <v>0</v>
      </c>
      <c r="P98" s="49">
        <v>69</v>
      </c>
      <c r="Q98" s="49">
        <v>20.399999999999999</v>
      </c>
      <c r="R98" s="50">
        <f t="shared" si="55"/>
        <v>37378</v>
      </c>
      <c r="S98" s="51">
        <v>687.3</v>
      </c>
      <c r="T98" s="454">
        <f t="shared" si="50"/>
        <v>6874.1</v>
      </c>
      <c r="U98" s="53">
        <f t="shared" si="51"/>
        <v>6485</v>
      </c>
      <c r="V98" s="53">
        <f t="shared" si="52"/>
        <v>3207.9133333333334</v>
      </c>
      <c r="W98" s="25">
        <v>0.06</v>
      </c>
      <c r="X98" s="54">
        <v>44742</v>
      </c>
      <c r="Y98" s="55">
        <f t="shared" si="53"/>
        <v>241</v>
      </c>
      <c r="Z98" s="136">
        <f t="shared" si="54"/>
        <v>20.083333333333332</v>
      </c>
    </row>
    <row r="99" spans="1:26" x14ac:dyDescent="0.2">
      <c r="A99" s="1">
        <v>3</v>
      </c>
      <c r="B99" s="362" t="s">
        <v>481</v>
      </c>
      <c r="C99" s="105" t="s">
        <v>84</v>
      </c>
      <c r="D99" s="58" t="s">
        <v>30</v>
      </c>
      <c r="E99" s="50">
        <v>44440</v>
      </c>
      <c r="F99" s="391">
        <v>36604.980000000003</v>
      </c>
      <c r="G99" s="391">
        <f t="shared" si="45"/>
        <v>2440.3320000000003</v>
      </c>
      <c r="H99" s="391">
        <v>5741</v>
      </c>
      <c r="I99" s="391">
        <f t="shared" si="46"/>
        <v>168382.90800000002</v>
      </c>
      <c r="J99" s="391">
        <f t="shared" si="47"/>
        <v>38069.179200000006</v>
      </c>
      <c r="K99" s="489">
        <v>0</v>
      </c>
      <c r="L99" s="46"/>
      <c r="M99" s="394">
        <v>34533</v>
      </c>
      <c r="N99" s="24">
        <f t="shared" si="48"/>
        <v>36604.980000000003</v>
      </c>
      <c r="O99" s="447">
        <f t="shared" si="49"/>
        <v>0</v>
      </c>
      <c r="P99" s="49">
        <v>69</v>
      </c>
      <c r="Q99" s="49">
        <v>15.6</v>
      </c>
      <c r="R99" s="50">
        <f t="shared" si="55"/>
        <v>44440</v>
      </c>
      <c r="S99" s="51">
        <v>0</v>
      </c>
      <c r="T99" s="454">
        <f t="shared" si="50"/>
        <v>36604.980000000003</v>
      </c>
      <c r="U99" s="53">
        <f t="shared" si="51"/>
        <v>34533</v>
      </c>
      <c r="V99" s="53">
        <f t="shared" si="52"/>
        <v>17082.324000000001</v>
      </c>
      <c r="W99" s="25">
        <v>0.06</v>
      </c>
      <c r="X99" s="54">
        <v>44742</v>
      </c>
      <c r="Y99" s="55">
        <f t="shared" si="53"/>
        <v>9</v>
      </c>
      <c r="Z99" s="136">
        <f t="shared" si="54"/>
        <v>0.75</v>
      </c>
    </row>
    <row r="100" spans="1:26" x14ac:dyDescent="0.2">
      <c r="A100" s="1">
        <v>48</v>
      </c>
      <c r="B100" s="362" t="s">
        <v>480</v>
      </c>
      <c r="C100" s="105" t="s">
        <v>48</v>
      </c>
      <c r="D100" s="58" t="s">
        <v>29</v>
      </c>
      <c r="E100" s="50">
        <v>44440</v>
      </c>
      <c r="F100" s="391">
        <v>6360</v>
      </c>
      <c r="G100" s="391">
        <f t="shared" si="45"/>
        <v>424</v>
      </c>
      <c r="H100" s="60"/>
      <c r="I100" s="391">
        <f t="shared" si="46"/>
        <v>29256</v>
      </c>
      <c r="J100" s="391">
        <f t="shared" si="47"/>
        <v>8649.5999999999985</v>
      </c>
      <c r="K100" s="489">
        <v>0</v>
      </c>
      <c r="L100" s="46"/>
      <c r="M100" s="394">
        <v>6000</v>
      </c>
      <c r="N100" s="24">
        <f t="shared" si="48"/>
        <v>6360</v>
      </c>
      <c r="O100" s="447">
        <f t="shared" si="49"/>
        <v>0</v>
      </c>
      <c r="P100" s="49">
        <v>69</v>
      </c>
      <c r="Q100" s="49">
        <v>20.399999999999999</v>
      </c>
      <c r="R100" s="50">
        <f t="shared" si="55"/>
        <v>44440</v>
      </c>
      <c r="S100" s="51">
        <v>0</v>
      </c>
      <c r="T100" s="454">
        <f t="shared" si="50"/>
        <v>6360</v>
      </c>
      <c r="U100" s="53">
        <f t="shared" si="51"/>
        <v>6000</v>
      </c>
      <c r="V100" s="53">
        <f t="shared" si="52"/>
        <v>2968</v>
      </c>
      <c r="W100" s="25">
        <v>0.06</v>
      </c>
      <c r="X100" s="54">
        <v>44742</v>
      </c>
      <c r="Y100" s="55">
        <f t="shared" si="53"/>
        <v>9</v>
      </c>
      <c r="Z100" s="136">
        <f t="shared" si="54"/>
        <v>0.75</v>
      </c>
    </row>
    <row r="101" spans="1:26" x14ac:dyDescent="0.2">
      <c r="A101" s="1">
        <v>49</v>
      </c>
      <c r="B101" s="364" t="s">
        <v>91</v>
      </c>
      <c r="C101" s="57" t="s">
        <v>92</v>
      </c>
      <c r="D101" s="58" t="s">
        <v>42</v>
      </c>
      <c r="E101" s="59">
        <v>36161</v>
      </c>
      <c r="F101" s="60">
        <v>8581.76</v>
      </c>
      <c r="G101" s="391">
        <f t="shared" si="45"/>
        <v>572.11733333333336</v>
      </c>
      <c r="H101" s="60"/>
      <c r="I101" s="391">
        <f t="shared" si="46"/>
        <v>39476.096000000005</v>
      </c>
      <c r="J101" s="391">
        <f t="shared" si="47"/>
        <v>11671.193600000001</v>
      </c>
      <c r="K101" s="489">
        <f>F101/15*12+S101+S101</f>
        <v>8240.0079999999998</v>
      </c>
      <c r="L101" s="61"/>
      <c r="M101" s="60">
        <v>8096</v>
      </c>
      <c r="N101" s="24">
        <f t="shared" si="48"/>
        <v>8581.76</v>
      </c>
      <c r="O101" s="447">
        <f t="shared" si="49"/>
        <v>0</v>
      </c>
      <c r="P101" s="49">
        <v>69</v>
      </c>
      <c r="Q101" s="49">
        <v>20.399999999999999</v>
      </c>
      <c r="R101" s="50">
        <f t="shared" si="55"/>
        <v>36161</v>
      </c>
      <c r="S101" s="51">
        <v>687.3</v>
      </c>
      <c r="T101" s="454">
        <f t="shared" si="50"/>
        <v>8581.76</v>
      </c>
      <c r="U101" s="53">
        <f t="shared" si="51"/>
        <v>8096</v>
      </c>
      <c r="V101" s="53">
        <f t="shared" si="52"/>
        <v>4004.8213333333333</v>
      </c>
      <c r="W101" s="25">
        <v>0.06</v>
      </c>
      <c r="X101" s="54">
        <v>44742</v>
      </c>
      <c r="Y101" s="55">
        <f t="shared" si="53"/>
        <v>281</v>
      </c>
      <c r="Z101" s="136">
        <f t="shared" si="54"/>
        <v>23.416666666666668</v>
      </c>
    </row>
    <row r="102" spans="1:26" x14ac:dyDescent="0.2">
      <c r="A102" s="1">
        <v>50</v>
      </c>
      <c r="B102" s="364" t="s">
        <v>93</v>
      </c>
      <c r="C102" s="57" t="s">
        <v>48</v>
      </c>
      <c r="D102" s="58" t="s">
        <v>42</v>
      </c>
      <c r="E102" s="59">
        <v>43512</v>
      </c>
      <c r="F102" s="60">
        <v>4986.2400000000007</v>
      </c>
      <c r="G102" s="391">
        <f t="shared" si="45"/>
        <v>332.41600000000005</v>
      </c>
      <c r="H102" s="60"/>
      <c r="I102" s="391">
        <f t="shared" si="46"/>
        <v>22936.704000000005</v>
      </c>
      <c r="J102" s="391">
        <f t="shared" si="47"/>
        <v>5185.6896000000006</v>
      </c>
      <c r="K102" s="489">
        <v>0</v>
      </c>
      <c r="L102" s="61"/>
      <c r="M102" s="60">
        <v>4704</v>
      </c>
      <c r="N102" s="24">
        <f t="shared" si="48"/>
        <v>4986.2400000000007</v>
      </c>
      <c r="O102" s="447">
        <f t="shared" si="49"/>
        <v>0</v>
      </c>
      <c r="P102" s="49">
        <v>69</v>
      </c>
      <c r="Q102" s="49">
        <v>15.6</v>
      </c>
      <c r="R102" s="50">
        <f t="shared" si="55"/>
        <v>43512</v>
      </c>
      <c r="S102" s="51">
        <v>0</v>
      </c>
      <c r="T102" s="454">
        <f t="shared" si="50"/>
        <v>4986.2400000000007</v>
      </c>
      <c r="U102" s="53">
        <f t="shared" si="51"/>
        <v>4704</v>
      </c>
      <c r="V102" s="53">
        <f t="shared" si="52"/>
        <v>2326.9120000000003</v>
      </c>
      <c r="W102" s="25">
        <v>0.06</v>
      </c>
      <c r="X102" s="54">
        <v>44742</v>
      </c>
      <c r="Y102" s="55">
        <f t="shared" si="53"/>
        <v>40</v>
      </c>
      <c r="Z102" s="136">
        <f t="shared" si="54"/>
        <v>3.3333333333333335</v>
      </c>
    </row>
    <row r="103" spans="1:26" ht="12.75" customHeight="1" thickBot="1" x14ac:dyDescent="0.25">
      <c r="A103" s="1">
        <v>51</v>
      </c>
      <c r="B103" s="397" t="s">
        <v>94</v>
      </c>
      <c r="C103" s="138" t="s">
        <v>48</v>
      </c>
      <c r="D103" s="63" t="s">
        <v>42</v>
      </c>
      <c r="E103" s="139">
        <v>38035</v>
      </c>
      <c r="F103" s="94">
        <v>4060.4913489600012</v>
      </c>
      <c r="G103" s="65">
        <f t="shared" si="45"/>
        <v>270.69942326400007</v>
      </c>
      <c r="H103" s="94">
        <v>500</v>
      </c>
      <c r="I103" s="65">
        <f t="shared" si="46"/>
        <v>18678.260205216004</v>
      </c>
      <c r="J103" s="65">
        <f t="shared" si="47"/>
        <v>5522.268234585601</v>
      </c>
      <c r="K103" s="491">
        <f>F103/15*12+S103+S103</f>
        <v>4307.0330791680008</v>
      </c>
      <c r="L103" s="61"/>
      <c r="M103" s="60">
        <v>3830.6522160000009</v>
      </c>
      <c r="N103" s="24">
        <f t="shared" si="48"/>
        <v>4060.4913489600012</v>
      </c>
      <c r="O103" s="447">
        <f t="shared" si="49"/>
        <v>0</v>
      </c>
      <c r="P103" s="49">
        <v>69</v>
      </c>
      <c r="Q103" s="49">
        <v>20.399999999999999</v>
      </c>
      <c r="R103" s="50">
        <f t="shared" si="55"/>
        <v>38035</v>
      </c>
      <c r="S103" s="51">
        <v>529.32000000000005</v>
      </c>
      <c r="T103" s="454">
        <f t="shared" si="50"/>
        <v>4060.4913489600012</v>
      </c>
      <c r="U103" s="53">
        <f t="shared" si="51"/>
        <v>3830.6522160000009</v>
      </c>
      <c r="V103" s="53">
        <f t="shared" si="52"/>
        <v>1894.8959628480006</v>
      </c>
      <c r="W103" s="25">
        <v>0.06</v>
      </c>
      <c r="X103" s="54">
        <v>44742</v>
      </c>
      <c r="Y103" s="55">
        <f t="shared" si="53"/>
        <v>220</v>
      </c>
      <c r="Z103" s="136">
        <f t="shared" si="54"/>
        <v>18.333333333333332</v>
      </c>
    </row>
    <row r="104" spans="1:26" ht="13.5" thickBot="1" x14ac:dyDescent="0.25">
      <c r="R104" s="475"/>
    </row>
    <row r="105" spans="1:26" x14ac:dyDescent="0.2">
      <c r="B105" s="12" t="s">
        <v>32</v>
      </c>
      <c r="C105" s="72" t="s">
        <v>33</v>
      </c>
      <c r="D105" s="73"/>
      <c r="E105" s="74" t="s">
        <v>34</v>
      </c>
      <c r="F105" s="75">
        <f t="shared" ref="F105:K105" si="56">SUM(F93:F103)</f>
        <v>120666.52941424001</v>
      </c>
      <c r="G105" s="75">
        <f t="shared" si="56"/>
        <v>8044.4352942826681</v>
      </c>
      <c r="H105" s="75">
        <f t="shared" si="56"/>
        <v>6241</v>
      </c>
      <c r="I105" s="75">
        <f t="shared" si="56"/>
        <v>555066.03530550411</v>
      </c>
      <c r="J105" s="75">
        <f t="shared" si="56"/>
        <v>141134.01025063684</v>
      </c>
      <c r="K105" s="484">
        <f t="shared" si="56"/>
        <v>40350.169149568006</v>
      </c>
      <c r="L105" s="76"/>
      <c r="M105" s="30" t="s">
        <v>35</v>
      </c>
      <c r="N105" s="23"/>
      <c r="O105" s="448"/>
      <c r="S105" s="140"/>
      <c r="T105" s="176"/>
      <c r="W105" s="69"/>
      <c r="X105" s="70"/>
      <c r="Y105" s="71"/>
    </row>
    <row r="106" spans="1:26" ht="19.5" customHeight="1" thickBot="1" x14ac:dyDescent="0.25">
      <c r="B106" s="12" t="s">
        <v>36</v>
      </c>
      <c r="C106" s="72" t="s">
        <v>37</v>
      </c>
      <c r="D106" s="441" t="s">
        <v>35</v>
      </c>
      <c r="E106" s="77" t="s">
        <v>38</v>
      </c>
      <c r="F106" s="78">
        <f>F105*24</f>
        <v>2895996.70594176</v>
      </c>
      <c r="G106" s="78">
        <f>G105*7</f>
        <v>56311.047059978679</v>
      </c>
      <c r="H106" s="78">
        <f>H105*24</f>
        <v>149784</v>
      </c>
      <c r="I106" s="78">
        <f>I105</f>
        <v>555066.03530550411</v>
      </c>
      <c r="J106" s="78">
        <f>J105</f>
        <v>141134.01025063684</v>
      </c>
      <c r="K106" s="79">
        <f>K105</f>
        <v>40350.169149568006</v>
      </c>
      <c r="L106" s="76"/>
      <c r="M106" s="80">
        <f>SUM(M93:M105)</f>
        <v>113836.34850400001</v>
      </c>
      <c r="N106" s="81"/>
      <c r="O106" s="449"/>
      <c r="P106" s="392"/>
      <c r="Q106" s="392"/>
      <c r="R106" s="134"/>
      <c r="S106" s="83"/>
      <c r="T106" s="454">
        <f>SUM(T93:T105)</f>
        <v>120666.52941424001</v>
      </c>
      <c r="U106" s="80">
        <f>SUM(U93:U105)</f>
        <v>113836.34850400001</v>
      </c>
      <c r="V106" s="22">
        <f>SUM(V93:V103)</f>
        <v>56311.047059978671</v>
      </c>
      <c r="W106" s="84"/>
      <c r="X106" s="85"/>
      <c r="Y106" s="135"/>
      <c r="Z106" s="136"/>
    </row>
    <row r="108" spans="1:26" ht="15" x14ac:dyDescent="0.25">
      <c r="B108" s="6"/>
      <c r="C108" s="34"/>
      <c r="D108" s="34" t="s">
        <v>585</v>
      </c>
      <c r="E108" s="34"/>
      <c r="F108" s="34"/>
      <c r="G108" s="34"/>
      <c r="H108" s="34"/>
      <c r="I108" s="390"/>
      <c r="J108" s="34"/>
      <c r="K108" s="34"/>
      <c r="L108" s="390"/>
      <c r="N108" s="23"/>
      <c r="O108" s="448"/>
      <c r="T108" s="176"/>
      <c r="W108" s="69"/>
      <c r="X108" s="70"/>
      <c r="Y108" s="71"/>
    </row>
    <row r="109" spans="1:26" ht="15" x14ac:dyDescent="0.25">
      <c r="B109" s="388" t="s">
        <v>4</v>
      </c>
      <c r="C109" s="389"/>
      <c r="D109" s="555" t="s">
        <v>95</v>
      </c>
      <c r="E109" s="555"/>
      <c r="F109" s="390"/>
      <c r="G109" s="390"/>
      <c r="H109" s="521"/>
      <c r="I109" s="521"/>
      <c r="J109" s="390"/>
      <c r="K109" s="35"/>
      <c r="L109" s="389"/>
      <c r="N109" s="23"/>
      <c r="O109" s="448"/>
      <c r="T109" s="176"/>
      <c r="W109" s="69"/>
      <c r="X109" s="70"/>
      <c r="Y109" s="71"/>
    </row>
    <row r="110" spans="1:26" ht="14.25" thickBot="1" x14ac:dyDescent="0.25">
      <c r="B110" s="9"/>
      <c r="C110" s="36"/>
      <c r="D110" s="36"/>
      <c r="E110" s="36"/>
      <c r="F110" s="37"/>
      <c r="G110" s="37"/>
      <c r="H110" s="37"/>
      <c r="I110" s="37"/>
      <c r="J110" s="37"/>
      <c r="K110" s="39"/>
      <c r="L110" s="36"/>
      <c r="N110" s="23"/>
      <c r="O110" s="448"/>
      <c r="T110" s="176"/>
      <c r="W110" s="69"/>
      <c r="X110" s="70"/>
      <c r="Y110" s="71"/>
    </row>
    <row r="111" spans="1:26" ht="12.75" customHeight="1" x14ac:dyDescent="0.2">
      <c r="B111" s="547" t="s">
        <v>6</v>
      </c>
      <c r="C111" s="549" t="s">
        <v>7</v>
      </c>
      <c r="D111" s="549" t="s">
        <v>8</v>
      </c>
      <c r="E111" s="549" t="s">
        <v>9</v>
      </c>
      <c r="F111" s="551" t="s">
        <v>10</v>
      </c>
      <c r="G111" s="529" t="s">
        <v>11</v>
      </c>
      <c r="H111" s="551" t="s">
        <v>12</v>
      </c>
      <c r="I111" s="549" t="s">
        <v>13</v>
      </c>
      <c r="J111" s="549" t="s">
        <v>14</v>
      </c>
      <c r="K111" s="553" t="s">
        <v>15</v>
      </c>
      <c r="L111" s="40"/>
      <c r="M111" s="519" t="s">
        <v>16</v>
      </c>
      <c r="N111" s="519" t="s">
        <v>17</v>
      </c>
      <c r="O111" s="446"/>
      <c r="P111" s="517" t="s">
        <v>18</v>
      </c>
      <c r="Q111" s="517" t="s">
        <v>19</v>
      </c>
      <c r="R111" s="517" t="s">
        <v>20</v>
      </c>
      <c r="S111" s="518" t="s">
        <v>21</v>
      </c>
      <c r="T111" s="519" t="s">
        <v>22</v>
      </c>
      <c r="U111" s="519" t="s">
        <v>16</v>
      </c>
      <c r="V111" s="522" t="s">
        <v>23</v>
      </c>
      <c r="W111" s="522" t="s">
        <v>24</v>
      </c>
      <c r="X111" s="517" t="s">
        <v>25</v>
      </c>
      <c r="Y111" s="517" t="s">
        <v>26</v>
      </c>
      <c r="Z111" s="520" t="s">
        <v>27</v>
      </c>
    </row>
    <row r="112" spans="1:26" ht="13.5" customHeight="1" thickBot="1" x14ac:dyDescent="0.25">
      <c r="B112" s="548"/>
      <c r="C112" s="550"/>
      <c r="D112" s="550"/>
      <c r="E112" s="550"/>
      <c r="F112" s="552"/>
      <c r="G112" s="530"/>
      <c r="H112" s="552"/>
      <c r="I112" s="550"/>
      <c r="J112" s="550"/>
      <c r="K112" s="554"/>
      <c r="L112" s="40"/>
      <c r="M112" s="519"/>
      <c r="N112" s="519"/>
      <c r="O112" s="446"/>
      <c r="P112" s="517"/>
      <c r="Q112" s="517"/>
      <c r="R112" s="517"/>
      <c r="S112" s="518"/>
      <c r="T112" s="519"/>
      <c r="U112" s="519"/>
      <c r="V112" s="522"/>
      <c r="W112" s="522"/>
      <c r="X112" s="517"/>
      <c r="Y112" s="517"/>
      <c r="Z112" s="520"/>
    </row>
    <row r="113" spans="1:26" ht="13.5" thickBot="1" x14ac:dyDescent="0.25">
      <c r="D113" s="28"/>
      <c r="L113" s="40"/>
      <c r="N113" s="23"/>
      <c r="O113" s="448"/>
      <c r="T113" s="176"/>
      <c r="W113" s="69"/>
      <c r="X113" s="70"/>
      <c r="Y113" s="71"/>
    </row>
    <row r="114" spans="1:26" ht="13.5" customHeight="1" x14ac:dyDescent="0.2">
      <c r="A114" s="1">
        <v>52</v>
      </c>
      <c r="B114" s="398" t="s">
        <v>97</v>
      </c>
      <c r="C114" s="41" t="s">
        <v>41</v>
      </c>
      <c r="D114" s="42" t="s">
        <v>42</v>
      </c>
      <c r="E114" s="43">
        <v>38789</v>
      </c>
      <c r="F114" s="120">
        <v>5129.34</v>
      </c>
      <c r="G114" s="119">
        <f t="shared" ref="G114:G117" si="57">F114/15</f>
        <v>341.95600000000002</v>
      </c>
      <c r="H114" s="120">
        <v>300</v>
      </c>
      <c r="I114" s="119">
        <f t="shared" ref="I114:I117" si="58">F114/15*P114</f>
        <v>23594.964</v>
      </c>
      <c r="J114" s="119">
        <f t="shared" ref="J114:J117" si="59">F114/15*Q114</f>
        <v>6975.9023999999999</v>
      </c>
      <c r="K114" s="121">
        <f>F114/15*12+S114+S114</f>
        <v>5162.1119999999992</v>
      </c>
      <c r="L114" s="46"/>
      <c r="M114" s="125">
        <v>4839</v>
      </c>
      <c r="N114" s="48">
        <f>M114*(1+6%)</f>
        <v>5129.34</v>
      </c>
      <c r="O114" s="447">
        <f t="shared" ref="O114:O117" si="60">N114-F114</f>
        <v>0</v>
      </c>
      <c r="P114" s="49">
        <v>69</v>
      </c>
      <c r="Q114" s="49">
        <v>20.399999999999999</v>
      </c>
      <c r="R114" s="50">
        <f t="shared" ref="R114:R117" si="61">E114</f>
        <v>38789</v>
      </c>
      <c r="S114" s="51">
        <v>529.32000000000005</v>
      </c>
      <c r="T114" s="454">
        <f t="shared" ref="T114:T115" si="62">M114*(1+W114)</f>
        <v>5129.34</v>
      </c>
      <c r="U114" s="60">
        <f>T114/1.06</f>
        <v>4839</v>
      </c>
      <c r="V114" s="60">
        <f>T114/15*7</f>
        <v>2393.692</v>
      </c>
      <c r="W114" s="25">
        <v>0.06</v>
      </c>
      <c r="X114" s="54">
        <v>44742</v>
      </c>
      <c r="Y114" s="141">
        <f t="shared" ref="Y114:Y117" si="63">(YEAR(X114)-YEAR(E114))*12+MONTH(X114)-MONTH(E114)</f>
        <v>195</v>
      </c>
      <c r="Z114" s="56">
        <f t="shared" ref="Z114:Z115" si="64">Y114/12</f>
        <v>16.25</v>
      </c>
    </row>
    <row r="115" spans="1:26" x14ac:dyDescent="0.2">
      <c r="A115" s="1">
        <v>53</v>
      </c>
      <c r="B115" s="362" t="s">
        <v>98</v>
      </c>
      <c r="C115" s="105" t="s">
        <v>99</v>
      </c>
      <c r="D115" s="58" t="s">
        <v>42</v>
      </c>
      <c r="E115" s="50">
        <v>42262</v>
      </c>
      <c r="F115" s="47">
        <v>6553.9800000000005</v>
      </c>
      <c r="G115" s="47">
        <f t="shared" si="57"/>
        <v>436.93200000000002</v>
      </c>
      <c r="H115" s="47"/>
      <c r="I115" s="47">
        <f t="shared" si="58"/>
        <v>30148.308000000001</v>
      </c>
      <c r="J115" s="47">
        <f t="shared" si="59"/>
        <v>8913.4128000000001</v>
      </c>
      <c r="K115" s="126">
        <f>F115/15*12+S115+S115</f>
        <v>5913.5039999999999</v>
      </c>
      <c r="L115" s="46"/>
      <c r="M115" s="47">
        <v>6183</v>
      </c>
      <c r="N115" s="48">
        <f>M115*(1+6%)</f>
        <v>6553.9800000000005</v>
      </c>
      <c r="O115" s="447">
        <f t="shared" si="60"/>
        <v>0</v>
      </c>
      <c r="P115" s="49">
        <v>69</v>
      </c>
      <c r="Q115" s="49">
        <v>20.399999999999999</v>
      </c>
      <c r="R115" s="50">
        <f t="shared" si="61"/>
        <v>42262</v>
      </c>
      <c r="S115" s="51">
        <v>335.16</v>
      </c>
      <c r="T115" s="454">
        <f t="shared" si="62"/>
        <v>6553.9800000000005</v>
      </c>
      <c r="U115" s="60">
        <f>T115/1.06</f>
        <v>6183</v>
      </c>
      <c r="V115" s="60">
        <f>T115/15*7</f>
        <v>3058.5240000000003</v>
      </c>
      <c r="W115" s="25">
        <v>0.06</v>
      </c>
      <c r="X115" s="54">
        <v>44742</v>
      </c>
      <c r="Y115" s="55">
        <f t="shared" si="63"/>
        <v>81</v>
      </c>
      <c r="Z115" s="56">
        <f t="shared" si="64"/>
        <v>6.75</v>
      </c>
    </row>
    <row r="116" spans="1:26" x14ac:dyDescent="0.2">
      <c r="A116" s="1">
        <v>54</v>
      </c>
      <c r="B116" s="422" t="s">
        <v>562</v>
      </c>
      <c r="C116" s="423" t="s">
        <v>563</v>
      </c>
      <c r="D116" s="407" t="s">
        <v>30</v>
      </c>
      <c r="E116" s="408">
        <v>44516</v>
      </c>
      <c r="F116" s="415">
        <v>10600</v>
      </c>
      <c r="G116" s="427">
        <f>F116/15</f>
        <v>706.66666666666663</v>
      </c>
      <c r="H116" s="427"/>
      <c r="I116" s="427">
        <f>F116/15*P116</f>
        <v>48760</v>
      </c>
      <c r="J116" s="427">
        <f>F116/15*Q116</f>
        <v>11024</v>
      </c>
      <c r="K116" s="428">
        <v>0</v>
      </c>
      <c r="L116" s="46"/>
      <c r="M116" s="47">
        <v>10000</v>
      </c>
      <c r="N116" s="48">
        <f>M116*(1+6%)</f>
        <v>10600</v>
      </c>
      <c r="O116" s="447">
        <f>N116-F116</f>
        <v>0</v>
      </c>
      <c r="P116" s="49">
        <v>69</v>
      </c>
      <c r="Q116" s="49">
        <v>15.6</v>
      </c>
      <c r="R116" s="50">
        <f t="shared" si="61"/>
        <v>44516</v>
      </c>
      <c r="S116" s="122">
        <v>0</v>
      </c>
      <c r="T116" s="454">
        <f>M116*(1+W116)</f>
        <v>10600</v>
      </c>
      <c r="U116" s="53">
        <f>T116/1.06</f>
        <v>10000</v>
      </c>
      <c r="V116" s="53">
        <f>T116/15*7</f>
        <v>4946.6666666666661</v>
      </c>
      <c r="W116" s="25">
        <v>0.06</v>
      </c>
      <c r="X116" s="54">
        <v>44742</v>
      </c>
      <c r="Y116" s="55">
        <f>(YEAR(X116)-YEAR(E116))*12+MONTH(X116)-MONTH(E116)</f>
        <v>7</v>
      </c>
      <c r="Z116" s="56">
        <f>Y116/12</f>
        <v>0.58333333333333337</v>
      </c>
    </row>
    <row r="117" spans="1:26" ht="13.5" thickBot="1" x14ac:dyDescent="0.25">
      <c r="A117" s="1">
        <v>55</v>
      </c>
      <c r="B117" s="416" t="s">
        <v>100</v>
      </c>
      <c r="C117" s="107" t="s">
        <v>41</v>
      </c>
      <c r="D117" s="63" t="s">
        <v>42</v>
      </c>
      <c r="E117" s="64">
        <v>39448</v>
      </c>
      <c r="F117" s="229">
        <v>4060.4913489600012</v>
      </c>
      <c r="G117" s="229">
        <f t="shared" si="57"/>
        <v>270.69942326400007</v>
      </c>
      <c r="H117" s="229"/>
      <c r="I117" s="229">
        <f t="shared" si="58"/>
        <v>18678.260205216004</v>
      </c>
      <c r="J117" s="229">
        <f t="shared" si="59"/>
        <v>5522.268234585601</v>
      </c>
      <c r="K117" s="371">
        <f>F117/15*12+S117+S117</f>
        <v>4021.6730791680006</v>
      </c>
      <c r="L117" s="46"/>
      <c r="M117" s="47">
        <v>3830.6522160000009</v>
      </c>
      <c r="N117" s="48">
        <f>M117*(1+6%)</f>
        <v>4060.4913489600012</v>
      </c>
      <c r="O117" s="447">
        <f t="shared" si="60"/>
        <v>0</v>
      </c>
      <c r="P117" s="49">
        <v>69</v>
      </c>
      <c r="Q117" s="49">
        <v>20.399999999999999</v>
      </c>
      <c r="R117" s="50">
        <f t="shared" si="61"/>
        <v>39448</v>
      </c>
      <c r="S117" s="51">
        <v>386.64</v>
      </c>
      <c r="T117" s="454">
        <f>M117*(1+W117)</f>
        <v>4060.4913489600012</v>
      </c>
      <c r="U117" s="60">
        <f>T117/1.06</f>
        <v>3830.6522160000009</v>
      </c>
      <c r="V117" s="60">
        <f>T117/15*7</f>
        <v>1894.8959628480006</v>
      </c>
      <c r="W117" s="25">
        <v>0.06</v>
      </c>
      <c r="X117" s="54">
        <v>44742</v>
      </c>
      <c r="Y117" s="55">
        <f t="shared" si="63"/>
        <v>173</v>
      </c>
      <c r="Z117" s="56">
        <f>Y117/12</f>
        <v>14.416666666666666</v>
      </c>
    </row>
    <row r="118" spans="1:26" ht="13.5" customHeight="1" thickBot="1" x14ac:dyDescent="0.25">
      <c r="A118" s="11"/>
      <c r="B118" s="15"/>
      <c r="C118" s="111"/>
      <c r="D118" s="112"/>
      <c r="E118" s="23"/>
      <c r="F118" s="23"/>
      <c r="G118" s="23"/>
      <c r="H118" s="23"/>
      <c r="I118" s="23"/>
      <c r="J118" s="23"/>
      <c r="K118" s="23"/>
      <c r="L118" s="46"/>
      <c r="M118" s="144"/>
      <c r="N118" s="23"/>
      <c r="O118" s="448"/>
      <c r="Q118" s="112"/>
      <c r="R118" s="113"/>
      <c r="S118" s="145"/>
      <c r="T118" s="360"/>
      <c r="V118" s="146"/>
      <c r="W118" s="69"/>
      <c r="X118" s="71"/>
      <c r="Y118" s="32"/>
    </row>
    <row r="119" spans="1:26" ht="13.5" thickBot="1" x14ac:dyDescent="0.25">
      <c r="B119" s="12" t="s">
        <v>32</v>
      </c>
      <c r="C119" s="72" t="s">
        <v>33</v>
      </c>
      <c r="D119" s="73"/>
      <c r="E119" s="147" t="s">
        <v>34</v>
      </c>
      <c r="F119" s="75">
        <f>SUM(F114:F117)</f>
        <v>26343.81134896</v>
      </c>
      <c r="G119" s="75">
        <f t="shared" ref="G119:K119" si="65">SUM(G114:G117)</f>
        <v>1756.2540899306669</v>
      </c>
      <c r="H119" s="75">
        <f t="shared" si="65"/>
        <v>300</v>
      </c>
      <c r="I119" s="75">
        <f t="shared" si="65"/>
        <v>121181.532205216</v>
      </c>
      <c r="J119" s="75">
        <f t="shared" si="65"/>
        <v>32435.583434585602</v>
      </c>
      <c r="K119" s="484">
        <f t="shared" si="65"/>
        <v>15097.289079167998</v>
      </c>
      <c r="L119" s="76"/>
      <c r="M119" s="30" t="s">
        <v>35</v>
      </c>
      <c r="N119" s="23"/>
      <c r="O119" s="448"/>
      <c r="T119" s="176"/>
      <c r="W119" s="69"/>
      <c r="X119" s="70"/>
      <c r="Y119" s="71"/>
    </row>
    <row r="120" spans="1:26" ht="19.5" customHeight="1" thickBot="1" x14ac:dyDescent="0.25">
      <c r="B120" s="12" t="s">
        <v>36</v>
      </c>
      <c r="C120" s="72" t="s">
        <v>37</v>
      </c>
      <c r="D120" s="441" t="s">
        <v>35</v>
      </c>
      <c r="E120" s="131" t="s">
        <v>38</v>
      </c>
      <c r="F120" s="78">
        <f>F119*24</f>
        <v>632251.47237503994</v>
      </c>
      <c r="G120" s="78">
        <f>G119*7</f>
        <v>12293.778629514669</v>
      </c>
      <c r="H120" s="78">
        <f>H119*24</f>
        <v>7200</v>
      </c>
      <c r="I120" s="78">
        <f>I119</f>
        <v>121181.532205216</v>
      </c>
      <c r="J120" s="78">
        <f>J119</f>
        <v>32435.583434585602</v>
      </c>
      <c r="K120" s="79">
        <f>K119</f>
        <v>15097.289079167998</v>
      </c>
      <c r="L120" s="76"/>
      <c r="M120" s="80">
        <f>SUM(M114:M119)</f>
        <v>24852.652216000002</v>
      </c>
      <c r="N120" s="81"/>
      <c r="O120" s="449"/>
      <c r="P120" s="392"/>
      <c r="Q120" s="392"/>
      <c r="R120" s="134"/>
      <c r="S120" s="83"/>
      <c r="T120" s="454">
        <f>SUM(T114:T119)</f>
        <v>26343.81134896</v>
      </c>
      <c r="U120" s="80">
        <f>SUM(U114:U119)</f>
        <v>24852.652216000002</v>
      </c>
      <c r="V120" s="22">
        <f>SUM(V114:V119)</f>
        <v>12293.778629514667</v>
      </c>
      <c r="W120" s="84"/>
      <c r="X120" s="85"/>
      <c r="Y120" s="135"/>
      <c r="Z120" s="136"/>
    </row>
    <row r="121" spans="1:26" x14ac:dyDescent="0.2">
      <c r="N121" s="23"/>
      <c r="O121" s="448"/>
      <c r="T121" s="176"/>
      <c r="W121" s="69"/>
      <c r="X121" s="70"/>
      <c r="Y121" s="71"/>
    </row>
    <row r="122" spans="1:26" ht="15" x14ac:dyDescent="0.25">
      <c r="B122" s="6"/>
      <c r="C122" s="34"/>
      <c r="D122" s="34" t="s">
        <v>585</v>
      </c>
      <c r="E122" s="34"/>
      <c r="F122" s="34"/>
      <c r="G122" s="34"/>
      <c r="H122" s="34"/>
      <c r="I122" s="390"/>
      <c r="J122" s="34"/>
      <c r="K122" s="34"/>
      <c r="L122" s="390"/>
      <c r="N122" s="23"/>
      <c r="O122" s="448"/>
      <c r="T122" s="176"/>
      <c r="W122" s="69"/>
      <c r="X122" s="70"/>
      <c r="Y122" s="71"/>
    </row>
    <row r="123" spans="1:26" ht="15" x14ac:dyDescent="0.25">
      <c r="B123" s="388" t="s">
        <v>4</v>
      </c>
      <c r="C123" s="389"/>
      <c r="D123" s="555" t="s">
        <v>101</v>
      </c>
      <c r="E123" s="555"/>
      <c r="F123" s="390"/>
      <c r="G123" s="390"/>
      <c r="H123" s="521"/>
      <c r="I123" s="521"/>
      <c r="J123" s="390"/>
      <c r="K123" s="35"/>
      <c r="L123" s="389"/>
      <c r="N123" s="23"/>
      <c r="O123" s="448"/>
      <c r="T123" s="176"/>
      <c r="W123" s="69"/>
      <c r="X123" s="70"/>
      <c r="Y123" s="71"/>
    </row>
    <row r="124" spans="1:26" ht="14.25" thickBot="1" x14ac:dyDescent="0.25">
      <c r="B124" s="9"/>
      <c r="C124" s="36"/>
      <c r="D124" s="36"/>
      <c r="E124" s="36"/>
      <c r="F124" s="37"/>
      <c r="G124" s="37"/>
      <c r="H124" s="37"/>
      <c r="I124" s="37"/>
      <c r="J124" s="37"/>
      <c r="K124" s="39"/>
      <c r="L124" s="36"/>
      <c r="N124" s="23"/>
      <c r="O124" s="448"/>
      <c r="T124" s="176"/>
      <c r="W124" s="69"/>
      <c r="X124" s="70"/>
      <c r="Y124" s="71"/>
    </row>
    <row r="125" spans="1:26" ht="12.75" customHeight="1" x14ac:dyDescent="0.2">
      <c r="B125" s="523" t="s">
        <v>6</v>
      </c>
      <c r="C125" s="525" t="s">
        <v>7</v>
      </c>
      <c r="D125" s="525" t="s">
        <v>8</v>
      </c>
      <c r="E125" s="525" t="s">
        <v>9</v>
      </c>
      <c r="F125" s="529" t="s">
        <v>10</v>
      </c>
      <c r="G125" s="529" t="s">
        <v>11</v>
      </c>
      <c r="H125" s="529" t="s">
        <v>12</v>
      </c>
      <c r="I125" s="525" t="s">
        <v>13</v>
      </c>
      <c r="J125" s="525" t="s">
        <v>14</v>
      </c>
      <c r="K125" s="535" t="s">
        <v>15</v>
      </c>
      <c r="L125" s="40"/>
      <c r="M125" s="519" t="s">
        <v>16</v>
      </c>
      <c r="N125" s="519" t="s">
        <v>17</v>
      </c>
      <c r="O125" s="446"/>
      <c r="P125" s="517" t="s">
        <v>18</v>
      </c>
      <c r="Q125" s="517" t="s">
        <v>19</v>
      </c>
      <c r="R125" s="517" t="s">
        <v>20</v>
      </c>
      <c r="S125" s="518" t="s">
        <v>21</v>
      </c>
      <c r="T125" s="519" t="s">
        <v>22</v>
      </c>
      <c r="U125" s="519" t="s">
        <v>16</v>
      </c>
      <c r="V125" s="522" t="s">
        <v>23</v>
      </c>
      <c r="W125" s="522" t="s">
        <v>24</v>
      </c>
      <c r="X125" s="517" t="s">
        <v>25</v>
      </c>
      <c r="Y125" s="517" t="s">
        <v>26</v>
      </c>
      <c r="Z125" s="520" t="s">
        <v>27</v>
      </c>
    </row>
    <row r="126" spans="1:26" ht="13.5" thickBot="1" x14ac:dyDescent="0.25">
      <c r="B126" s="524"/>
      <c r="C126" s="526"/>
      <c r="D126" s="526"/>
      <c r="E126" s="526"/>
      <c r="F126" s="530"/>
      <c r="G126" s="530"/>
      <c r="H126" s="530"/>
      <c r="I126" s="526"/>
      <c r="J126" s="526"/>
      <c r="K126" s="536"/>
      <c r="L126" s="40"/>
      <c r="M126" s="519"/>
      <c r="N126" s="519"/>
      <c r="O126" s="446"/>
      <c r="P126" s="517"/>
      <c r="Q126" s="517"/>
      <c r="R126" s="517"/>
      <c r="S126" s="518"/>
      <c r="T126" s="519"/>
      <c r="U126" s="519"/>
      <c r="V126" s="522"/>
      <c r="W126" s="522"/>
      <c r="X126" s="517"/>
      <c r="Y126" s="517"/>
      <c r="Z126" s="520"/>
    </row>
    <row r="127" spans="1:26" ht="13.5" thickBot="1" x14ac:dyDescent="0.25">
      <c r="B127" s="13"/>
      <c r="C127" s="95"/>
      <c r="D127" s="96"/>
      <c r="E127" s="95"/>
      <c r="F127" s="373"/>
      <c r="G127" s="373"/>
      <c r="H127" s="373"/>
      <c r="I127" s="373"/>
      <c r="J127" s="373"/>
      <c r="K127" s="382"/>
      <c r="N127" s="23"/>
      <c r="O127" s="448"/>
      <c r="T127" s="176"/>
      <c r="W127" s="69"/>
      <c r="X127" s="70"/>
      <c r="Y127" s="71"/>
    </row>
    <row r="128" spans="1:26" x14ac:dyDescent="0.2">
      <c r="A128" s="27">
        <v>56</v>
      </c>
      <c r="B128" s="398" t="s">
        <v>435</v>
      </c>
      <c r="C128" s="41" t="s">
        <v>48</v>
      </c>
      <c r="D128" s="42" t="s">
        <v>29</v>
      </c>
      <c r="E128" s="43">
        <v>44333</v>
      </c>
      <c r="F128" s="44">
        <v>2690.28</v>
      </c>
      <c r="G128" s="44">
        <f t="shared" ref="G128:G133" si="66">F128/15</f>
        <v>179.352</v>
      </c>
      <c r="H128" s="44"/>
      <c r="I128" s="44">
        <f>F128/7*P128</f>
        <v>26518.474285714288</v>
      </c>
      <c r="J128" s="44">
        <f>F128/15*Q128</f>
        <v>2797.8912</v>
      </c>
      <c r="K128" s="487">
        <v>0</v>
      </c>
      <c r="L128" s="196"/>
      <c r="M128" s="104">
        <v>2538</v>
      </c>
      <c r="N128" s="24">
        <f t="shared" ref="N128:N133" si="67">M128*(1+6%)</f>
        <v>2690.28</v>
      </c>
      <c r="O128" s="447">
        <f>N128-F128</f>
        <v>0</v>
      </c>
      <c r="P128" s="49">
        <v>69</v>
      </c>
      <c r="Q128" s="49">
        <v>15.6</v>
      </c>
      <c r="R128" s="50">
        <f>E128</f>
        <v>44333</v>
      </c>
      <c r="S128" s="51">
        <v>0</v>
      </c>
      <c r="T128" s="454">
        <f>M128*(1+W128)</f>
        <v>2690.28</v>
      </c>
      <c r="U128" s="53">
        <f t="shared" ref="U128:U133" si="68">T128/1.06</f>
        <v>2538</v>
      </c>
      <c r="V128" s="60">
        <f t="shared" ref="V128:V133" si="69">T128/15*7</f>
        <v>1255.4639999999999</v>
      </c>
      <c r="W128" s="25">
        <v>0.06</v>
      </c>
      <c r="X128" s="54">
        <v>44742</v>
      </c>
      <c r="Y128" s="55">
        <f>(YEAR(X128)-YEAR(E128))*12+MONTH(X128)-MONTH(E128)</f>
        <v>13</v>
      </c>
      <c r="Z128" s="56">
        <f>Y128/12</f>
        <v>1.0833333333333333</v>
      </c>
    </row>
    <row r="129" spans="1:27" ht="12.75" customHeight="1" x14ac:dyDescent="0.2">
      <c r="A129" s="11">
        <v>57</v>
      </c>
      <c r="B129" s="361" t="s">
        <v>102</v>
      </c>
      <c r="C129" s="88" t="s">
        <v>103</v>
      </c>
      <c r="D129" s="89" t="s">
        <v>29</v>
      </c>
      <c r="E129" s="90">
        <v>42248</v>
      </c>
      <c r="F129" s="393">
        <v>4462.8705756000008</v>
      </c>
      <c r="G129" s="393">
        <f t="shared" si="66"/>
        <v>297.52470504000007</v>
      </c>
      <c r="H129" s="393"/>
      <c r="I129" s="393">
        <f>F129/15*P129</f>
        <v>20529.204647760005</v>
      </c>
      <c r="J129" s="393">
        <f t="shared" ref="J129:J133" si="70">F129/15*Q129</f>
        <v>6069.5039828160006</v>
      </c>
      <c r="K129" s="488">
        <f>F129/15*12+S129+S129</f>
        <v>4240.6164604800006</v>
      </c>
      <c r="L129" s="46"/>
      <c r="M129" s="391">
        <v>4210.2552600000008</v>
      </c>
      <c r="N129" s="24">
        <f t="shared" si="67"/>
        <v>4462.8705756000008</v>
      </c>
      <c r="O129" s="447">
        <f t="shared" ref="O129:O133" si="71">N129-F129</f>
        <v>0</v>
      </c>
      <c r="P129" s="392">
        <v>69</v>
      </c>
      <c r="Q129" s="136">
        <v>20.399999999999999</v>
      </c>
      <c r="R129" s="50">
        <f t="shared" ref="R129:R133" si="72">E129</f>
        <v>42248</v>
      </c>
      <c r="S129" s="51">
        <v>335.16</v>
      </c>
      <c r="T129" s="454">
        <f t="shared" ref="T129:T133" si="73">M129*(1+W129)</f>
        <v>4462.8705756000008</v>
      </c>
      <c r="U129" s="60">
        <f t="shared" si="68"/>
        <v>4210.2552600000008</v>
      </c>
      <c r="V129" s="60">
        <f t="shared" si="69"/>
        <v>2082.6729352800003</v>
      </c>
      <c r="W129" s="25">
        <v>0.06</v>
      </c>
      <c r="X129" s="54">
        <v>44742</v>
      </c>
      <c r="Y129" s="55">
        <f t="shared" ref="Y129:Y133" si="74">(YEAR(X129)-YEAR(E129))*12+MONTH(X129)-MONTH(E129)</f>
        <v>81</v>
      </c>
      <c r="Z129" s="56">
        <f t="shared" ref="Z129:Z133" si="75">Y129/12</f>
        <v>6.75</v>
      </c>
    </row>
    <row r="130" spans="1:27" ht="12.75" customHeight="1" x14ac:dyDescent="0.2">
      <c r="A130" s="27">
        <v>58</v>
      </c>
      <c r="B130" s="361" t="s">
        <v>104</v>
      </c>
      <c r="C130" s="88" t="s">
        <v>105</v>
      </c>
      <c r="D130" s="89" t="s">
        <v>29</v>
      </c>
      <c r="E130" s="90">
        <v>43344</v>
      </c>
      <c r="F130" s="393">
        <v>7083.9800000000005</v>
      </c>
      <c r="G130" s="393">
        <f t="shared" si="66"/>
        <v>472.26533333333339</v>
      </c>
      <c r="H130" s="393"/>
      <c r="I130" s="393">
        <f>F130/15*P94</f>
        <v>32586.308000000005</v>
      </c>
      <c r="J130" s="393">
        <f t="shared" si="70"/>
        <v>7367.3392000000003</v>
      </c>
      <c r="K130" s="488">
        <v>0</v>
      </c>
      <c r="L130" s="46"/>
      <c r="M130" s="393">
        <v>6683</v>
      </c>
      <c r="N130" s="24">
        <f t="shared" si="67"/>
        <v>7083.9800000000005</v>
      </c>
      <c r="O130" s="447">
        <f t="shared" si="71"/>
        <v>0</v>
      </c>
      <c r="P130" s="392">
        <v>69</v>
      </c>
      <c r="Q130" s="136">
        <v>15.6</v>
      </c>
      <c r="R130" s="50">
        <f t="shared" si="72"/>
        <v>43344</v>
      </c>
      <c r="S130" s="51">
        <v>0</v>
      </c>
      <c r="T130" s="454">
        <f t="shared" si="73"/>
        <v>7083.9800000000005</v>
      </c>
      <c r="U130" s="60">
        <f t="shared" si="68"/>
        <v>6683</v>
      </c>
      <c r="V130" s="60">
        <f t="shared" si="69"/>
        <v>3305.8573333333338</v>
      </c>
      <c r="W130" s="25">
        <v>0.06</v>
      </c>
      <c r="X130" s="54">
        <v>44742</v>
      </c>
      <c r="Y130" s="55">
        <f t="shared" si="74"/>
        <v>45</v>
      </c>
      <c r="Z130" s="56">
        <f t="shared" si="75"/>
        <v>3.75</v>
      </c>
    </row>
    <row r="131" spans="1:27" x14ac:dyDescent="0.2">
      <c r="A131" s="11">
        <v>59</v>
      </c>
      <c r="B131" s="361" t="s">
        <v>106</v>
      </c>
      <c r="C131" s="88" t="s">
        <v>107</v>
      </c>
      <c r="D131" s="89" t="s">
        <v>42</v>
      </c>
      <c r="E131" s="90">
        <v>34099</v>
      </c>
      <c r="F131" s="393">
        <v>7292.6319772800025</v>
      </c>
      <c r="G131" s="393">
        <f t="shared" si="66"/>
        <v>486.17546515200019</v>
      </c>
      <c r="H131" s="393"/>
      <c r="I131" s="393">
        <f>F131/15*P95</f>
        <v>33546.107095488012</v>
      </c>
      <c r="J131" s="393">
        <f t="shared" si="70"/>
        <v>9917.9794891008023</v>
      </c>
      <c r="K131" s="488">
        <f>F131/15*12+S131+S131</f>
        <v>7589.105581824002</v>
      </c>
      <c r="L131" s="46"/>
      <c r="M131" s="393">
        <v>6879.8414880000018</v>
      </c>
      <c r="N131" s="24">
        <f t="shared" si="67"/>
        <v>7292.6319772800025</v>
      </c>
      <c r="O131" s="447">
        <f t="shared" si="71"/>
        <v>0</v>
      </c>
      <c r="P131" s="392">
        <v>69</v>
      </c>
      <c r="Q131" s="136">
        <v>20.399999999999999</v>
      </c>
      <c r="R131" s="50">
        <f t="shared" si="72"/>
        <v>34099</v>
      </c>
      <c r="S131" s="51">
        <v>877.5</v>
      </c>
      <c r="T131" s="454">
        <f t="shared" si="73"/>
        <v>7292.6319772800025</v>
      </c>
      <c r="U131" s="60">
        <f t="shared" si="68"/>
        <v>6879.8414880000018</v>
      </c>
      <c r="V131" s="60">
        <f t="shared" si="69"/>
        <v>3403.2282560640015</v>
      </c>
      <c r="W131" s="25">
        <v>0.06</v>
      </c>
      <c r="X131" s="54">
        <v>44742</v>
      </c>
      <c r="Y131" s="55">
        <f t="shared" si="74"/>
        <v>349</v>
      </c>
      <c r="Z131" s="56">
        <f t="shared" si="75"/>
        <v>29.083333333333332</v>
      </c>
    </row>
    <row r="132" spans="1:27" x14ac:dyDescent="0.2">
      <c r="A132" s="27">
        <v>60</v>
      </c>
      <c r="B132" s="361" t="s">
        <v>497</v>
      </c>
      <c r="C132" s="105" t="s">
        <v>498</v>
      </c>
      <c r="D132" s="58" t="s">
        <v>30</v>
      </c>
      <c r="E132" s="50">
        <v>44440</v>
      </c>
      <c r="F132" s="391">
        <v>15370</v>
      </c>
      <c r="G132" s="391">
        <f t="shared" si="66"/>
        <v>1024.6666666666667</v>
      </c>
      <c r="H132" s="391">
        <v>4500</v>
      </c>
      <c r="I132" s="393">
        <f>F132/15*P100</f>
        <v>70702</v>
      </c>
      <c r="J132" s="393">
        <f t="shared" si="70"/>
        <v>15984.800000000001</v>
      </c>
      <c r="K132" s="489">
        <v>0</v>
      </c>
      <c r="L132" s="46"/>
      <c r="M132" s="391">
        <v>14500</v>
      </c>
      <c r="N132" s="24">
        <f t="shared" si="67"/>
        <v>15370</v>
      </c>
      <c r="O132" s="447">
        <f t="shared" si="71"/>
        <v>0</v>
      </c>
      <c r="P132" s="392">
        <v>69</v>
      </c>
      <c r="Q132" s="136">
        <v>15.6</v>
      </c>
      <c r="R132" s="50">
        <f t="shared" si="72"/>
        <v>44440</v>
      </c>
      <c r="S132" s="51">
        <v>0</v>
      </c>
      <c r="T132" s="454">
        <f t="shared" si="73"/>
        <v>15370</v>
      </c>
      <c r="U132" s="60">
        <f t="shared" si="68"/>
        <v>14500</v>
      </c>
      <c r="V132" s="60">
        <f t="shared" si="69"/>
        <v>7172.666666666667</v>
      </c>
      <c r="W132" s="25">
        <v>0.06</v>
      </c>
      <c r="X132" s="54">
        <v>44742</v>
      </c>
      <c r="Y132" s="55">
        <f t="shared" si="74"/>
        <v>9</v>
      </c>
      <c r="Z132" s="56">
        <f t="shared" si="75"/>
        <v>0.75</v>
      </c>
    </row>
    <row r="133" spans="1:27" ht="13.5" thickBot="1" x14ac:dyDescent="0.25">
      <c r="A133" s="11">
        <v>61</v>
      </c>
      <c r="B133" s="362" t="s">
        <v>108</v>
      </c>
      <c r="C133" s="105" t="s">
        <v>41</v>
      </c>
      <c r="D133" s="58" t="s">
        <v>42</v>
      </c>
      <c r="E133" s="50">
        <v>37941</v>
      </c>
      <c r="F133" s="391">
        <v>5162.2</v>
      </c>
      <c r="G133" s="391">
        <f t="shared" si="66"/>
        <v>344.14666666666665</v>
      </c>
      <c r="H133" s="391">
        <v>300</v>
      </c>
      <c r="I133" s="393">
        <f>F133/15*P101</f>
        <v>23746.12</v>
      </c>
      <c r="J133" s="393">
        <f t="shared" si="70"/>
        <v>7020.5919999999987</v>
      </c>
      <c r="K133" s="489">
        <f>F133/15*12+S133+S133</f>
        <v>5188.3999999999996</v>
      </c>
      <c r="L133" s="46"/>
      <c r="M133" s="391">
        <v>4870</v>
      </c>
      <c r="N133" s="24">
        <f t="shared" si="67"/>
        <v>5162.2</v>
      </c>
      <c r="O133" s="447">
        <f t="shared" si="71"/>
        <v>0</v>
      </c>
      <c r="P133" s="392">
        <v>69</v>
      </c>
      <c r="Q133" s="136">
        <v>20.399999999999999</v>
      </c>
      <c r="R133" s="50">
        <f t="shared" si="72"/>
        <v>37941</v>
      </c>
      <c r="S133" s="51">
        <v>529.32000000000005</v>
      </c>
      <c r="T133" s="454">
        <f t="shared" si="73"/>
        <v>5162.2</v>
      </c>
      <c r="U133" s="60">
        <f t="shared" si="68"/>
        <v>4870</v>
      </c>
      <c r="V133" s="60">
        <f t="shared" si="69"/>
        <v>2409.0266666666666</v>
      </c>
      <c r="W133" s="25">
        <v>0.06</v>
      </c>
      <c r="X133" s="54">
        <v>44742</v>
      </c>
      <c r="Y133" s="55">
        <f t="shared" si="74"/>
        <v>223</v>
      </c>
      <c r="Z133" s="56">
        <f t="shared" si="75"/>
        <v>18.583333333333332</v>
      </c>
    </row>
    <row r="134" spans="1:27" ht="16.5" customHeight="1" thickBot="1" x14ac:dyDescent="0.25">
      <c r="B134" s="13"/>
      <c r="C134" s="95"/>
      <c r="D134" s="96"/>
      <c r="E134" s="97"/>
      <c r="F134" s="98"/>
      <c r="G134" s="98"/>
      <c r="H134" s="98"/>
      <c r="I134" s="98"/>
      <c r="J134" s="98"/>
      <c r="K134" s="99"/>
      <c r="N134" s="23"/>
      <c r="O134" s="448"/>
      <c r="S134" s="140"/>
      <c r="T134" s="176"/>
      <c r="W134" s="69"/>
      <c r="X134" s="70"/>
      <c r="Y134" s="71"/>
    </row>
    <row r="135" spans="1:27" x14ac:dyDescent="0.2">
      <c r="B135" s="12" t="s">
        <v>32</v>
      </c>
      <c r="C135" s="72" t="s">
        <v>33</v>
      </c>
      <c r="D135" s="73"/>
      <c r="E135" s="74" t="s">
        <v>34</v>
      </c>
      <c r="F135" s="75">
        <f>SUM(F128:F134)</f>
        <v>42061.962552879995</v>
      </c>
      <c r="G135" s="75">
        <f t="shared" ref="G135:K135" si="76">SUM(G128:G134)</f>
        <v>2804.130836858667</v>
      </c>
      <c r="H135" s="75">
        <f t="shared" si="76"/>
        <v>4800</v>
      </c>
      <c r="I135" s="75">
        <f t="shared" si="76"/>
        <v>207628.21402896231</v>
      </c>
      <c r="J135" s="75">
        <f t="shared" si="76"/>
        <v>49158.1058719168</v>
      </c>
      <c r="K135" s="484">
        <f t="shared" si="76"/>
        <v>17018.122042303999</v>
      </c>
      <c r="L135" s="76"/>
      <c r="M135" s="30" t="s">
        <v>35</v>
      </c>
      <c r="N135" s="23"/>
      <c r="O135" s="448"/>
      <c r="S135" s="140"/>
      <c r="T135" s="176"/>
      <c r="W135" s="69"/>
      <c r="X135" s="70"/>
      <c r="Y135" s="71"/>
    </row>
    <row r="136" spans="1:27" ht="19.5" customHeight="1" thickBot="1" x14ac:dyDescent="0.25">
      <c r="B136" s="12" t="s">
        <v>36</v>
      </c>
      <c r="C136" s="72" t="s">
        <v>37</v>
      </c>
      <c r="D136" s="441" t="s">
        <v>35</v>
      </c>
      <c r="E136" s="77" t="s">
        <v>38</v>
      </c>
      <c r="F136" s="78">
        <f>F135*24</f>
        <v>1009487.1012691199</v>
      </c>
      <c r="G136" s="78">
        <f>G135*7</f>
        <v>19628.915858010667</v>
      </c>
      <c r="H136" s="78">
        <f>H135*24</f>
        <v>115200</v>
      </c>
      <c r="I136" s="78">
        <f>I135</f>
        <v>207628.21402896231</v>
      </c>
      <c r="J136" s="78">
        <f>J135</f>
        <v>49158.1058719168</v>
      </c>
      <c r="K136" s="79">
        <f>K135</f>
        <v>17018.122042303999</v>
      </c>
      <c r="L136" s="76"/>
      <c r="M136" s="150">
        <f>SUM(M128:M135)</f>
        <v>39681.096748000004</v>
      </c>
      <c r="N136" s="151"/>
      <c r="O136" s="450"/>
      <c r="P136" s="150"/>
      <c r="Q136" s="150"/>
      <c r="R136" s="150"/>
      <c r="S136" s="152"/>
      <c r="T136" s="454">
        <f>SUM(T128:T135)</f>
        <v>42061.962552879995</v>
      </c>
      <c r="U136" s="150">
        <f>SUM(U128:U135)</f>
        <v>39681.096748000004</v>
      </c>
      <c r="V136" s="153">
        <f>SUM(V128:V133)</f>
        <v>19628.915858010667</v>
      </c>
      <c r="W136" s="84"/>
      <c r="X136" s="54"/>
      <c r="Y136" s="55"/>
      <c r="Z136" s="56"/>
      <c r="AA136" s="198"/>
    </row>
    <row r="137" spans="1:27" ht="12.75" customHeight="1" x14ac:dyDescent="0.2">
      <c r="B137" s="12"/>
      <c r="N137" s="23"/>
      <c r="O137" s="448"/>
      <c r="R137" s="154"/>
      <c r="T137" s="176"/>
      <c r="W137" s="69"/>
      <c r="X137" s="70"/>
      <c r="Y137" s="71"/>
      <c r="AA137" s="198"/>
    </row>
    <row r="138" spans="1:27" ht="15" x14ac:dyDescent="0.25">
      <c r="B138" s="6"/>
      <c r="C138" s="34"/>
      <c r="D138" s="34" t="s">
        <v>585</v>
      </c>
      <c r="E138" s="34"/>
      <c r="F138" s="34"/>
      <c r="G138" s="34"/>
      <c r="H138" s="34"/>
      <c r="I138" s="390"/>
      <c r="J138" s="34"/>
      <c r="K138" s="34"/>
      <c r="L138" s="390"/>
      <c r="N138" s="23"/>
      <c r="O138" s="448"/>
      <c r="T138" s="176"/>
      <c r="W138" s="69"/>
      <c r="X138" s="70"/>
      <c r="Y138" s="71"/>
      <c r="AA138" s="198"/>
    </row>
    <row r="139" spans="1:27" ht="15" x14ac:dyDescent="0.25">
      <c r="B139" s="388" t="s">
        <v>4</v>
      </c>
      <c r="C139" s="389"/>
      <c r="D139" s="34" t="s">
        <v>109</v>
      </c>
      <c r="E139" s="34"/>
      <c r="F139" s="390"/>
      <c r="G139" s="390"/>
      <c r="H139" s="521"/>
      <c r="I139" s="521"/>
      <c r="J139" s="390"/>
      <c r="K139" s="35"/>
      <c r="L139" s="389"/>
      <c r="N139" s="23"/>
      <c r="O139" s="448"/>
      <c r="T139" s="176"/>
      <c r="W139" s="69"/>
      <c r="X139" s="70"/>
      <c r="Y139" s="71"/>
    </row>
    <row r="140" spans="1:27" ht="14.25" thickBot="1" x14ac:dyDescent="0.25">
      <c r="B140" s="9"/>
      <c r="C140" s="36"/>
      <c r="D140" s="36"/>
      <c r="E140" s="36"/>
      <c r="F140" s="37"/>
      <c r="G140" s="37"/>
      <c r="H140" s="37"/>
      <c r="I140" s="37"/>
      <c r="J140" s="37"/>
      <c r="K140" s="39"/>
      <c r="L140" s="36"/>
      <c r="N140" s="23"/>
      <c r="O140" s="448"/>
      <c r="T140" s="176"/>
      <c r="W140" s="69"/>
      <c r="X140" s="70"/>
      <c r="Y140" s="71"/>
    </row>
    <row r="141" spans="1:27" ht="12.75" customHeight="1" x14ac:dyDescent="0.2">
      <c r="B141" s="547" t="s">
        <v>6</v>
      </c>
      <c r="C141" s="549" t="s">
        <v>7</v>
      </c>
      <c r="D141" s="549" t="s">
        <v>8</v>
      </c>
      <c r="E141" s="549" t="s">
        <v>9</v>
      </c>
      <c r="F141" s="551" t="s">
        <v>10</v>
      </c>
      <c r="G141" s="529" t="s">
        <v>11</v>
      </c>
      <c r="H141" s="551" t="s">
        <v>12</v>
      </c>
      <c r="I141" s="549" t="s">
        <v>13</v>
      </c>
      <c r="J141" s="549" t="s">
        <v>14</v>
      </c>
      <c r="K141" s="553" t="s">
        <v>15</v>
      </c>
      <c r="L141" s="40"/>
      <c r="M141" s="519" t="s">
        <v>16</v>
      </c>
      <c r="N141" s="519" t="s">
        <v>17</v>
      </c>
      <c r="O141" s="446"/>
      <c r="P141" s="517" t="s">
        <v>18</v>
      </c>
      <c r="Q141" s="517" t="s">
        <v>19</v>
      </c>
      <c r="R141" s="517" t="s">
        <v>20</v>
      </c>
      <c r="S141" s="518" t="s">
        <v>21</v>
      </c>
      <c r="T141" s="519" t="s">
        <v>22</v>
      </c>
      <c r="U141" s="519" t="s">
        <v>16</v>
      </c>
      <c r="V141" s="522" t="s">
        <v>23</v>
      </c>
      <c r="W141" s="522" t="s">
        <v>24</v>
      </c>
      <c r="X141" s="517" t="s">
        <v>25</v>
      </c>
      <c r="Y141" s="517" t="s">
        <v>26</v>
      </c>
      <c r="Z141" s="520" t="s">
        <v>27</v>
      </c>
    </row>
    <row r="142" spans="1:27" ht="13.5" customHeight="1" thickBot="1" x14ac:dyDescent="0.25">
      <c r="B142" s="548"/>
      <c r="C142" s="550"/>
      <c r="D142" s="550"/>
      <c r="E142" s="550"/>
      <c r="F142" s="552"/>
      <c r="G142" s="530"/>
      <c r="H142" s="552"/>
      <c r="I142" s="550"/>
      <c r="J142" s="550"/>
      <c r="K142" s="554"/>
      <c r="L142" s="40"/>
      <c r="M142" s="519"/>
      <c r="N142" s="519"/>
      <c r="O142" s="446"/>
      <c r="P142" s="517"/>
      <c r="Q142" s="517"/>
      <c r="R142" s="517"/>
      <c r="S142" s="518"/>
      <c r="T142" s="519"/>
      <c r="U142" s="519"/>
      <c r="V142" s="522"/>
      <c r="W142" s="522"/>
      <c r="X142" s="517"/>
      <c r="Y142" s="517"/>
      <c r="Z142" s="520"/>
    </row>
    <row r="143" spans="1:27" ht="13.5" thickBot="1" x14ac:dyDescent="0.25">
      <c r="B143" s="13"/>
      <c r="C143" s="95"/>
      <c r="D143" s="96"/>
      <c r="E143" s="95"/>
      <c r="F143" s="96"/>
      <c r="G143" s="96"/>
      <c r="H143" s="96"/>
      <c r="I143" s="96"/>
      <c r="J143" s="96"/>
      <c r="K143" s="137"/>
      <c r="N143" s="23"/>
      <c r="O143" s="448"/>
      <c r="T143" s="360"/>
      <c r="W143" s="69"/>
      <c r="X143" s="70"/>
      <c r="Y143" s="71"/>
    </row>
    <row r="144" spans="1:27" x14ac:dyDescent="0.2">
      <c r="A144" s="11">
        <v>62</v>
      </c>
      <c r="B144" s="398" t="s">
        <v>110</v>
      </c>
      <c r="C144" s="155" t="s">
        <v>48</v>
      </c>
      <c r="D144" s="42" t="s">
        <v>29</v>
      </c>
      <c r="E144" s="43">
        <v>43512</v>
      </c>
      <c r="F144" s="44">
        <v>3932.6000000000004</v>
      </c>
      <c r="G144" s="44">
        <f t="shared" ref="G144:G155" si="77">F144/15</f>
        <v>262.17333333333335</v>
      </c>
      <c r="H144" s="44"/>
      <c r="I144" s="44">
        <f t="shared" ref="I144:I155" si="78">F144/15*P144</f>
        <v>18089.96</v>
      </c>
      <c r="J144" s="44">
        <f t="shared" ref="J144:J156" si="79">F144/15*Q144</f>
        <v>4089.904</v>
      </c>
      <c r="K144" s="487">
        <v>0</v>
      </c>
      <c r="L144" s="46"/>
      <c r="M144" s="391">
        <v>3710</v>
      </c>
      <c r="N144" s="24">
        <f t="shared" ref="N144:N156" si="80">M144*(1+6%)</f>
        <v>3932.6000000000004</v>
      </c>
      <c r="O144" s="447">
        <f t="shared" ref="O144:O155" si="81">N144-F144</f>
        <v>0</v>
      </c>
      <c r="P144" s="49">
        <v>69</v>
      </c>
      <c r="Q144" s="49">
        <v>15.6</v>
      </c>
      <c r="R144" s="59">
        <f t="shared" ref="R144:R156" si="82">E144</f>
        <v>43512</v>
      </c>
      <c r="S144" s="122">
        <v>0</v>
      </c>
      <c r="T144" s="454">
        <f t="shared" ref="T144:T155" si="83">M144*(1+W144)</f>
        <v>3932.6000000000004</v>
      </c>
      <c r="U144" s="125">
        <f t="shared" ref="U144:U156" si="84">T144/1.06</f>
        <v>3710</v>
      </c>
      <c r="V144" s="53">
        <f>T144/15*7</f>
        <v>1835.2133333333334</v>
      </c>
      <c r="W144" s="25">
        <v>0.06</v>
      </c>
      <c r="X144" s="54">
        <v>44742</v>
      </c>
      <c r="Y144" s="55">
        <f t="shared" ref="Y144:Y155" si="85">(YEAR(X144)-YEAR(E144))*12+MONTH(X144)-MONTH(E144)</f>
        <v>40</v>
      </c>
      <c r="Z144" s="56">
        <f t="shared" ref="Z144:Z155" si="86">Y144/12</f>
        <v>3.3333333333333335</v>
      </c>
    </row>
    <row r="145" spans="1:26" x14ac:dyDescent="0.2">
      <c r="A145" s="11">
        <v>63</v>
      </c>
      <c r="B145" s="362" t="s">
        <v>111</v>
      </c>
      <c r="C145" s="156" t="s">
        <v>112</v>
      </c>
      <c r="D145" s="58" t="s">
        <v>42</v>
      </c>
      <c r="E145" s="50">
        <v>39456</v>
      </c>
      <c r="F145" s="391">
        <v>7321.4669707200019</v>
      </c>
      <c r="G145" s="391">
        <f t="shared" si="77"/>
        <v>488.09779804800013</v>
      </c>
      <c r="H145" s="391">
        <v>300</v>
      </c>
      <c r="I145" s="391">
        <f t="shared" si="78"/>
        <v>33678.748065312007</v>
      </c>
      <c r="J145" s="391">
        <f t="shared" si="79"/>
        <v>9957.1950801792027</v>
      </c>
      <c r="K145" s="489">
        <f>F145/15*12+S145+S145</f>
        <v>6630.453576576002</v>
      </c>
      <c r="L145" s="46"/>
      <c r="M145" s="391">
        <v>6907.0443120000018</v>
      </c>
      <c r="N145" s="24">
        <f t="shared" si="80"/>
        <v>7321.4669707200019</v>
      </c>
      <c r="O145" s="447">
        <f t="shared" si="81"/>
        <v>0</v>
      </c>
      <c r="P145" s="49">
        <v>69</v>
      </c>
      <c r="Q145" s="49">
        <v>20.399999999999999</v>
      </c>
      <c r="R145" s="59">
        <f t="shared" si="82"/>
        <v>39456</v>
      </c>
      <c r="S145" s="122">
        <v>386.64</v>
      </c>
      <c r="T145" s="454">
        <f t="shared" si="83"/>
        <v>7321.4669707200019</v>
      </c>
      <c r="U145" s="125">
        <f t="shared" si="84"/>
        <v>6907.0443120000018</v>
      </c>
      <c r="V145" s="53">
        <f>T145/15*7</f>
        <v>3416.6845863360008</v>
      </c>
      <c r="W145" s="25">
        <v>0.06</v>
      </c>
      <c r="X145" s="54">
        <v>44742</v>
      </c>
      <c r="Y145" s="55">
        <f t="shared" si="85"/>
        <v>173</v>
      </c>
      <c r="Z145" s="56">
        <f t="shared" si="86"/>
        <v>14.416666666666666</v>
      </c>
    </row>
    <row r="146" spans="1:26" x14ac:dyDescent="0.2">
      <c r="A146" s="11">
        <v>64</v>
      </c>
      <c r="B146" s="361" t="s">
        <v>484</v>
      </c>
      <c r="C146" s="88" t="s">
        <v>485</v>
      </c>
      <c r="D146" s="58" t="s">
        <v>30</v>
      </c>
      <c r="E146" s="58" t="s">
        <v>486</v>
      </c>
      <c r="F146" s="52">
        <v>7420</v>
      </c>
      <c r="G146" s="391">
        <f>F146/15</f>
        <v>494.66666666666669</v>
      </c>
      <c r="H146" s="391"/>
      <c r="I146" s="391">
        <f>F146/15*P146</f>
        <v>34132</v>
      </c>
      <c r="J146" s="391">
        <f>F146/15*Q146</f>
        <v>7716.8</v>
      </c>
      <c r="K146" s="489">
        <v>0</v>
      </c>
      <c r="L146" s="46"/>
      <c r="M146" s="47">
        <v>7000</v>
      </c>
      <c r="N146" s="48">
        <f t="shared" si="80"/>
        <v>7420</v>
      </c>
      <c r="O146" s="447">
        <f>N146-F146</f>
        <v>0</v>
      </c>
      <c r="P146" s="49">
        <v>69</v>
      </c>
      <c r="Q146" s="49">
        <v>15.6</v>
      </c>
      <c r="R146" s="59" t="str">
        <f t="shared" si="82"/>
        <v>16/09/2021</v>
      </c>
      <c r="S146" s="122">
        <v>0</v>
      </c>
      <c r="T146" s="454">
        <f>M146*(1+W146)</f>
        <v>7420</v>
      </c>
      <c r="U146" s="53">
        <f t="shared" si="84"/>
        <v>7000</v>
      </c>
      <c r="V146" s="53">
        <f t="shared" ref="V146:V156" si="87">T146/15*7</f>
        <v>3462.666666666667</v>
      </c>
      <c r="W146" s="25">
        <v>0.06</v>
      </c>
      <c r="X146" s="54">
        <v>44742</v>
      </c>
      <c r="Y146" s="55">
        <f>(YEAR(X146)-YEAR(E146))*12+MONTH(X146)-MONTH(E146)</f>
        <v>9</v>
      </c>
      <c r="Z146" s="56">
        <f>Y146/12</f>
        <v>0.75</v>
      </c>
    </row>
    <row r="147" spans="1:26" x14ac:dyDescent="0.2">
      <c r="A147" s="11">
        <v>65</v>
      </c>
      <c r="B147" s="362" t="s">
        <v>113</v>
      </c>
      <c r="C147" s="57" t="s">
        <v>41</v>
      </c>
      <c r="D147" s="58" t="s">
        <v>42</v>
      </c>
      <c r="E147" s="59">
        <v>37226</v>
      </c>
      <c r="F147" s="60">
        <v>4060.4913489600012</v>
      </c>
      <c r="G147" s="391">
        <f t="shared" si="77"/>
        <v>270.69942326400007</v>
      </c>
      <c r="H147" s="60"/>
      <c r="I147" s="391">
        <f t="shared" si="78"/>
        <v>18678.260205216004</v>
      </c>
      <c r="J147" s="391">
        <f t="shared" si="79"/>
        <v>5522.268234585601</v>
      </c>
      <c r="K147" s="489">
        <f>F147/15*12+S147+S147</f>
        <v>4622.9930791680008</v>
      </c>
      <c r="L147" s="61"/>
      <c r="M147" s="60">
        <v>3830.6522160000009</v>
      </c>
      <c r="N147" s="24">
        <f t="shared" si="80"/>
        <v>4060.4913489600012</v>
      </c>
      <c r="O147" s="447">
        <f t="shared" si="81"/>
        <v>0</v>
      </c>
      <c r="P147" s="49">
        <v>69</v>
      </c>
      <c r="Q147" s="49">
        <v>20.399999999999999</v>
      </c>
      <c r="R147" s="59">
        <f t="shared" si="82"/>
        <v>37226</v>
      </c>
      <c r="S147" s="122">
        <v>687.3</v>
      </c>
      <c r="T147" s="454">
        <f t="shared" si="83"/>
        <v>4060.4913489600012</v>
      </c>
      <c r="U147" s="125">
        <f t="shared" si="84"/>
        <v>3830.6522160000009</v>
      </c>
      <c r="V147" s="53">
        <f t="shared" si="87"/>
        <v>1894.8959628480006</v>
      </c>
      <c r="W147" s="25">
        <v>0.06</v>
      </c>
      <c r="X147" s="54">
        <v>44742</v>
      </c>
      <c r="Y147" s="55">
        <f t="shared" si="85"/>
        <v>246</v>
      </c>
      <c r="Z147" s="56">
        <f t="shared" si="86"/>
        <v>20.5</v>
      </c>
    </row>
    <row r="148" spans="1:26" x14ac:dyDescent="0.2">
      <c r="A148" s="11">
        <v>66</v>
      </c>
      <c r="B148" s="362" t="s">
        <v>114</v>
      </c>
      <c r="C148" s="157" t="s">
        <v>115</v>
      </c>
      <c r="D148" s="58" t="s">
        <v>42</v>
      </c>
      <c r="E148" s="50">
        <v>33970</v>
      </c>
      <c r="F148" s="391">
        <v>11434.385580480002</v>
      </c>
      <c r="G148" s="391">
        <f t="shared" si="77"/>
        <v>762.29237203200012</v>
      </c>
      <c r="H148" s="391"/>
      <c r="I148" s="391">
        <f t="shared" si="78"/>
        <v>52598.173670208009</v>
      </c>
      <c r="J148" s="391">
        <f t="shared" si="79"/>
        <v>15550.764389452801</v>
      </c>
      <c r="K148" s="489">
        <f>F148/15*12+S148+S148</f>
        <v>10902.508464384002</v>
      </c>
      <c r="L148" s="158"/>
      <c r="M148" s="391">
        <v>10787.156208000002</v>
      </c>
      <c r="N148" s="24">
        <f t="shared" si="80"/>
        <v>11434.385580480002</v>
      </c>
      <c r="O148" s="447">
        <f t="shared" si="81"/>
        <v>0</v>
      </c>
      <c r="P148" s="49">
        <v>69</v>
      </c>
      <c r="Q148" s="49">
        <v>20.399999999999999</v>
      </c>
      <c r="R148" s="59">
        <f t="shared" si="82"/>
        <v>33970</v>
      </c>
      <c r="S148" s="122">
        <v>877.5</v>
      </c>
      <c r="T148" s="454">
        <f t="shared" si="83"/>
        <v>11434.385580480002</v>
      </c>
      <c r="U148" s="125">
        <f t="shared" si="84"/>
        <v>10787.156208000002</v>
      </c>
      <c r="V148" s="53">
        <f t="shared" si="87"/>
        <v>5336.0466042240005</v>
      </c>
      <c r="W148" s="25">
        <v>0.06</v>
      </c>
      <c r="X148" s="54">
        <v>44742</v>
      </c>
      <c r="Y148" s="55">
        <f t="shared" si="85"/>
        <v>353</v>
      </c>
      <c r="Z148" s="56">
        <f t="shared" si="86"/>
        <v>29.416666666666668</v>
      </c>
    </row>
    <row r="149" spans="1:26" x14ac:dyDescent="0.2">
      <c r="A149" s="11">
        <v>67</v>
      </c>
      <c r="B149" s="361" t="s">
        <v>488</v>
      </c>
      <c r="C149" s="88" t="s">
        <v>489</v>
      </c>
      <c r="D149" s="58" t="s">
        <v>30</v>
      </c>
      <c r="E149" s="59">
        <v>44440</v>
      </c>
      <c r="F149" s="52">
        <v>7761.3200000000006</v>
      </c>
      <c r="G149" s="391">
        <f t="shared" si="77"/>
        <v>517.42133333333334</v>
      </c>
      <c r="H149" s="60"/>
      <c r="I149" s="391">
        <f t="shared" si="78"/>
        <v>35702.072</v>
      </c>
      <c r="J149" s="391">
        <f t="shared" si="79"/>
        <v>10555.395199999999</v>
      </c>
      <c r="K149" s="489">
        <v>0</v>
      </c>
      <c r="L149" s="61"/>
      <c r="M149" s="52">
        <v>7322</v>
      </c>
      <c r="N149" s="24">
        <f t="shared" si="80"/>
        <v>7761.3200000000006</v>
      </c>
      <c r="O149" s="447">
        <f t="shared" si="81"/>
        <v>0</v>
      </c>
      <c r="P149" s="49">
        <v>69</v>
      </c>
      <c r="Q149" s="49">
        <v>20.399999999999999</v>
      </c>
      <c r="R149" s="59">
        <f t="shared" si="82"/>
        <v>44440</v>
      </c>
      <c r="S149" s="122">
        <v>0</v>
      </c>
      <c r="T149" s="454">
        <f t="shared" si="83"/>
        <v>7761.3200000000006</v>
      </c>
      <c r="U149" s="53">
        <f t="shared" si="84"/>
        <v>7322</v>
      </c>
      <c r="V149" s="53">
        <f t="shared" si="87"/>
        <v>3621.9493333333335</v>
      </c>
      <c r="W149" s="25">
        <v>0.06</v>
      </c>
      <c r="X149" s="54">
        <v>44742</v>
      </c>
      <c r="Y149" s="55">
        <f t="shared" si="85"/>
        <v>9</v>
      </c>
      <c r="Z149" s="56">
        <f t="shared" si="86"/>
        <v>0.75</v>
      </c>
    </row>
    <row r="150" spans="1:26" x14ac:dyDescent="0.2">
      <c r="A150" s="11">
        <v>68</v>
      </c>
      <c r="B150" s="362" t="s">
        <v>116</v>
      </c>
      <c r="C150" s="57" t="s">
        <v>48</v>
      </c>
      <c r="D150" s="58" t="s">
        <v>29</v>
      </c>
      <c r="E150" s="59">
        <v>42248</v>
      </c>
      <c r="F150" s="391">
        <v>4828.5507196800008</v>
      </c>
      <c r="G150" s="391">
        <f t="shared" si="77"/>
        <v>321.90338131200008</v>
      </c>
      <c r="H150" s="391"/>
      <c r="I150" s="391">
        <f t="shared" si="78"/>
        <v>22211.333310528007</v>
      </c>
      <c r="J150" s="465">
        <f t="shared" si="79"/>
        <v>6566.8289787648009</v>
      </c>
      <c r="K150" s="489">
        <f>F150/15*12+S150+S150</f>
        <v>4533.1605757440011</v>
      </c>
      <c r="L150" s="46"/>
      <c r="M150" s="391">
        <v>4555.2365280000004</v>
      </c>
      <c r="N150" s="24">
        <f t="shared" si="80"/>
        <v>4828.5507196800008</v>
      </c>
      <c r="O150" s="447">
        <f t="shared" si="81"/>
        <v>0</v>
      </c>
      <c r="P150" s="49">
        <v>69</v>
      </c>
      <c r="Q150" s="49">
        <v>20.399999999999999</v>
      </c>
      <c r="R150" s="59">
        <f t="shared" si="82"/>
        <v>42248</v>
      </c>
      <c r="S150" s="122">
        <v>335.16</v>
      </c>
      <c r="T150" s="454">
        <f t="shared" si="83"/>
        <v>4828.5507196800008</v>
      </c>
      <c r="U150" s="125">
        <f t="shared" si="84"/>
        <v>4555.2365280000004</v>
      </c>
      <c r="V150" s="53">
        <f t="shared" si="87"/>
        <v>2253.3236691840007</v>
      </c>
      <c r="W150" s="25">
        <v>0.06</v>
      </c>
      <c r="X150" s="54">
        <v>44742</v>
      </c>
      <c r="Y150" s="55">
        <f t="shared" si="85"/>
        <v>81</v>
      </c>
      <c r="Z150" s="56">
        <f t="shared" si="86"/>
        <v>6.75</v>
      </c>
    </row>
    <row r="151" spans="1:26" ht="13.5" customHeight="1" x14ac:dyDescent="0.2">
      <c r="A151" s="11">
        <v>69</v>
      </c>
      <c r="B151" s="361" t="s">
        <v>510</v>
      </c>
      <c r="C151" s="105" t="s">
        <v>493</v>
      </c>
      <c r="D151" s="58" t="s">
        <v>30</v>
      </c>
      <c r="E151" s="58" t="s">
        <v>492</v>
      </c>
      <c r="F151" s="52">
        <v>8750.3000000000011</v>
      </c>
      <c r="G151" s="391">
        <f>F151/15</f>
        <v>583.35333333333335</v>
      </c>
      <c r="H151" s="391">
        <v>2000</v>
      </c>
      <c r="I151" s="391">
        <v>21066.16</v>
      </c>
      <c r="J151" s="465">
        <f t="shared" si="79"/>
        <v>9100.3119999999999</v>
      </c>
      <c r="K151" s="489">
        <v>0</v>
      </c>
      <c r="L151" s="46"/>
      <c r="M151" s="47">
        <v>8255</v>
      </c>
      <c r="N151" s="48">
        <f t="shared" si="80"/>
        <v>8750.3000000000011</v>
      </c>
      <c r="O151" s="447">
        <f t="shared" si="81"/>
        <v>0</v>
      </c>
      <c r="P151" s="49">
        <v>69</v>
      </c>
      <c r="Q151" s="49">
        <v>15.6</v>
      </c>
      <c r="R151" s="59" t="str">
        <f t="shared" si="82"/>
        <v>01/09/2021</v>
      </c>
      <c r="S151" s="122">
        <v>0</v>
      </c>
      <c r="T151" s="454">
        <f t="shared" si="83"/>
        <v>8750.3000000000011</v>
      </c>
      <c r="U151" s="53">
        <f t="shared" si="84"/>
        <v>8255</v>
      </c>
      <c r="V151" s="53">
        <f t="shared" si="87"/>
        <v>4083.4733333333334</v>
      </c>
      <c r="W151" s="25">
        <v>0.06</v>
      </c>
      <c r="X151" s="54">
        <v>44742</v>
      </c>
      <c r="Y151" s="55">
        <f t="shared" si="85"/>
        <v>9</v>
      </c>
      <c r="Z151" s="56">
        <f t="shared" si="86"/>
        <v>0.75</v>
      </c>
    </row>
    <row r="152" spans="1:26" ht="13.5" customHeight="1" x14ac:dyDescent="0.2">
      <c r="A152" s="11">
        <v>70</v>
      </c>
      <c r="B152" s="361" t="s">
        <v>494</v>
      </c>
      <c r="C152" s="88" t="s">
        <v>495</v>
      </c>
      <c r="D152" s="58" t="s">
        <v>30</v>
      </c>
      <c r="E152" s="58" t="s">
        <v>492</v>
      </c>
      <c r="F152" s="52">
        <v>9163.7000000000007</v>
      </c>
      <c r="G152" s="391">
        <f>F152/15</f>
        <v>610.91333333333341</v>
      </c>
      <c r="H152" s="391">
        <v>0</v>
      </c>
      <c r="I152" s="391">
        <v>21066.16</v>
      </c>
      <c r="J152" s="465">
        <f t="shared" si="79"/>
        <v>9530.2480000000014</v>
      </c>
      <c r="K152" s="489">
        <v>0</v>
      </c>
      <c r="L152" s="46"/>
      <c r="M152" s="47">
        <v>8645</v>
      </c>
      <c r="N152" s="48">
        <f t="shared" si="80"/>
        <v>9163.7000000000007</v>
      </c>
      <c r="O152" s="447">
        <f t="shared" si="81"/>
        <v>0</v>
      </c>
      <c r="P152" s="49">
        <v>69</v>
      </c>
      <c r="Q152" s="49">
        <v>15.6</v>
      </c>
      <c r="R152" s="59" t="str">
        <f t="shared" si="82"/>
        <v>01/09/2021</v>
      </c>
      <c r="S152" s="122">
        <v>0</v>
      </c>
      <c r="T152" s="454">
        <f t="shared" si="83"/>
        <v>9163.7000000000007</v>
      </c>
      <c r="U152" s="53">
        <f t="shared" si="84"/>
        <v>8645</v>
      </c>
      <c r="V152" s="53">
        <f t="shared" si="87"/>
        <v>4276.3933333333334</v>
      </c>
      <c r="W152" s="25">
        <v>0.06</v>
      </c>
      <c r="X152" s="54">
        <v>44742</v>
      </c>
      <c r="Y152" s="55">
        <f t="shared" si="85"/>
        <v>9</v>
      </c>
      <c r="Z152" s="56">
        <f t="shared" si="86"/>
        <v>0.75</v>
      </c>
    </row>
    <row r="153" spans="1:26" x14ac:dyDescent="0.2">
      <c r="A153" s="11">
        <v>71</v>
      </c>
      <c r="B153" s="361" t="s">
        <v>496</v>
      </c>
      <c r="C153" s="88" t="s">
        <v>458</v>
      </c>
      <c r="D153" s="58" t="s">
        <v>30</v>
      </c>
      <c r="E153" s="59">
        <v>44440</v>
      </c>
      <c r="F153" s="52">
        <v>9010</v>
      </c>
      <c r="G153" s="47">
        <f>F153/15</f>
        <v>600.66666666666663</v>
      </c>
      <c r="H153" s="125"/>
      <c r="I153" s="47">
        <f>F153/15*P153</f>
        <v>41446</v>
      </c>
      <c r="J153" s="465">
        <f t="shared" si="79"/>
        <v>9370.4</v>
      </c>
      <c r="K153" s="489">
        <v>0</v>
      </c>
      <c r="L153" s="61"/>
      <c r="M153" s="47">
        <v>8500</v>
      </c>
      <c r="N153" s="48">
        <f t="shared" si="80"/>
        <v>9010</v>
      </c>
      <c r="O153" s="447">
        <f>N153-F153</f>
        <v>0</v>
      </c>
      <c r="P153" s="49">
        <v>69</v>
      </c>
      <c r="Q153" s="49">
        <v>15.6</v>
      </c>
      <c r="R153" s="59">
        <f t="shared" si="82"/>
        <v>44440</v>
      </c>
      <c r="S153" s="122">
        <v>0</v>
      </c>
      <c r="T153" s="454">
        <f>M153*(1+W153)</f>
        <v>9010</v>
      </c>
      <c r="U153" s="53">
        <f t="shared" si="84"/>
        <v>8500</v>
      </c>
      <c r="V153" s="53">
        <f t="shared" si="87"/>
        <v>4204.6666666666661</v>
      </c>
      <c r="W153" s="25">
        <v>0.06</v>
      </c>
      <c r="X153" s="54">
        <v>44742</v>
      </c>
      <c r="Y153" s="55">
        <f>(YEAR(X153)-YEAR(E153))*12+MONTH(X153)-MONTH(E153)</f>
        <v>9</v>
      </c>
      <c r="Z153" s="56">
        <f>Y153/12</f>
        <v>0.75</v>
      </c>
    </row>
    <row r="154" spans="1:26" x14ac:dyDescent="0.2">
      <c r="A154" s="11">
        <v>72</v>
      </c>
      <c r="B154" s="362" t="s">
        <v>117</v>
      </c>
      <c r="C154" s="156" t="s">
        <v>118</v>
      </c>
      <c r="D154" s="58" t="s">
        <v>42</v>
      </c>
      <c r="E154" s="50">
        <v>34091</v>
      </c>
      <c r="F154" s="391">
        <v>5539.56</v>
      </c>
      <c r="G154" s="391">
        <f t="shared" si="77"/>
        <v>369.30400000000003</v>
      </c>
      <c r="H154" s="391"/>
      <c r="I154" s="391">
        <f t="shared" si="78"/>
        <v>25481.976000000002</v>
      </c>
      <c r="J154" s="465">
        <f t="shared" si="79"/>
        <v>7533.8015999999998</v>
      </c>
      <c r="K154" s="489">
        <f>F154/15*12+S154+S154</f>
        <v>6186.6480000000001</v>
      </c>
      <c r="L154" s="46"/>
      <c r="M154" s="391">
        <v>5226</v>
      </c>
      <c r="N154" s="24">
        <f t="shared" si="80"/>
        <v>5539.56</v>
      </c>
      <c r="O154" s="447">
        <f t="shared" si="81"/>
        <v>0</v>
      </c>
      <c r="P154" s="49">
        <v>69</v>
      </c>
      <c r="Q154" s="49">
        <v>20.399999999999999</v>
      </c>
      <c r="R154" s="59">
        <f t="shared" si="82"/>
        <v>34091</v>
      </c>
      <c r="S154" s="122">
        <v>877.5</v>
      </c>
      <c r="T154" s="454">
        <f t="shared" si="83"/>
        <v>5539.56</v>
      </c>
      <c r="U154" s="125">
        <f t="shared" si="84"/>
        <v>5226</v>
      </c>
      <c r="V154" s="53">
        <f t="shared" si="87"/>
        <v>2585.1280000000002</v>
      </c>
      <c r="W154" s="25">
        <v>0.06</v>
      </c>
      <c r="X154" s="54">
        <v>44742</v>
      </c>
      <c r="Y154" s="55">
        <f t="shared" si="85"/>
        <v>349</v>
      </c>
      <c r="Z154" s="56">
        <f t="shared" si="86"/>
        <v>29.083333333333332</v>
      </c>
    </row>
    <row r="155" spans="1:26" x14ac:dyDescent="0.2">
      <c r="A155" s="11">
        <v>73</v>
      </c>
      <c r="B155" s="362" t="s">
        <v>119</v>
      </c>
      <c r="C155" s="57" t="s">
        <v>48</v>
      </c>
      <c r="D155" s="58" t="s">
        <v>29</v>
      </c>
      <c r="E155" s="59">
        <v>43389</v>
      </c>
      <c r="F155" s="60">
        <v>3276.7038000000002</v>
      </c>
      <c r="G155" s="391">
        <f t="shared" si="77"/>
        <v>218.44692000000001</v>
      </c>
      <c r="H155" s="60"/>
      <c r="I155" s="391">
        <f t="shared" si="78"/>
        <v>15072.83748</v>
      </c>
      <c r="J155" s="465">
        <f t="shared" si="79"/>
        <v>3407.7719520000001</v>
      </c>
      <c r="K155" s="489">
        <v>0</v>
      </c>
      <c r="L155" s="61"/>
      <c r="M155" s="60">
        <v>3091.23</v>
      </c>
      <c r="N155" s="24">
        <f t="shared" si="80"/>
        <v>3276.7038000000002</v>
      </c>
      <c r="O155" s="447">
        <f t="shared" si="81"/>
        <v>0</v>
      </c>
      <c r="P155" s="49">
        <v>69</v>
      </c>
      <c r="Q155" s="49">
        <v>15.6</v>
      </c>
      <c r="R155" s="59">
        <f t="shared" si="82"/>
        <v>43389</v>
      </c>
      <c r="S155" s="122">
        <v>0</v>
      </c>
      <c r="T155" s="454">
        <f t="shared" si="83"/>
        <v>3276.7038000000002</v>
      </c>
      <c r="U155" s="125">
        <f t="shared" si="84"/>
        <v>3091.23</v>
      </c>
      <c r="V155" s="53">
        <f t="shared" si="87"/>
        <v>1529.12844</v>
      </c>
      <c r="W155" s="25">
        <v>0.06</v>
      </c>
      <c r="X155" s="54">
        <v>44742</v>
      </c>
      <c r="Y155" s="55">
        <f t="shared" si="85"/>
        <v>44</v>
      </c>
      <c r="Z155" s="56">
        <f t="shared" si="86"/>
        <v>3.6666666666666665</v>
      </c>
    </row>
    <row r="156" spans="1:26" ht="13.5" thickBot="1" x14ac:dyDescent="0.25">
      <c r="A156" s="11">
        <v>74</v>
      </c>
      <c r="B156" s="426" t="s">
        <v>499</v>
      </c>
      <c r="C156" s="138" t="s">
        <v>500</v>
      </c>
      <c r="D156" s="63" t="s">
        <v>30</v>
      </c>
      <c r="E156" s="139">
        <v>44440</v>
      </c>
      <c r="F156" s="128">
        <v>13125.980000000001</v>
      </c>
      <c r="G156" s="65">
        <f>F156/15</f>
        <v>875.06533333333346</v>
      </c>
      <c r="H156" s="94">
        <v>5000</v>
      </c>
      <c r="I156" s="65">
        <f>F156/15*P156</f>
        <v>60379.508000000009</v>
      </c>
      <c r="J156" s="465">
        <f t="shared" si="79"/>
        <v>13651.019200000002</v>
      </c>
      <c r="K156" s="491">
        <v>0</v>
      </c>
      <c r="L156" s="61"/>
      <c r="M156" s="47">
        <v>12383</v>
      </c>
      <c r="N156" s="48">
        <f t="shared" si="80"/>
        <v>13125.980000000001</v>
      </c>
      <c r="O156" s="447">
        <f>N156-F156</f>
        <v>0</v>
      </c>
      <c r="P156" s="49">
        <v>69</v>
      </c>
      <c r="Q156" s="49">
        <v>15.6</v>
      </c>
      <c r="R156" s="59">
        <f t="shared" si="82"/>
        <v>44440</v>
      </c>
      <c r="S156" s="122">
        <v>0</v>
      </c>
      <c r="T156" s="454">
        <f>M156*(1+W156)</f>
        <v>13125.980000000001</v>
      </c>
      <c r="U156" s="53">
        <f t="shared" si="84"/>
        <v>12383</v>
      </c>
      <c r="V156" s="53">
        <f t="shared" si="87"/>
        <v>6125.4573333333337</v>
      </c>
      <c r="W156" s="25">
        <v>0.06</v>
      </c>
      <c r="X156" s="54">
        <v>44742</v>
      </c>
      <c r="Y156" s="55">
        <f>(YEAR(X156)-YEAR(E156))*12+MONTH(X156)-MONTH(E156)</f>
        <v>9</v>
      </c>
      <c r="Z156" s="56">
        <f>Y156/12</f>
        <v>0.75</v>
      </c>
    </row>
    <row r="157" spans="1:26" ht="12.75" customHeight="1" thickBot="1" x14ac:dyDescent="0.25">
      <c r="A157" s="11"/>
      <c r="B157" s="16"/>
      <c r="C157" s="162"/>
      <c r="D157" s="116"/>
      <c r="E157" s="154"/>
      <c r="F157" s="163"/>
      <c r="G157" s="163"/>
      <c r="H157" s="164"/>
      <c r="I157" s="165"/>
      <c r="J157" s="165"/>
      <c r="L157" s="46"/>
      <c r="M157" s="86"/>
      <c r="N157" s="23"/>
      <c r="O157" s="448"/>
      <c r="R157" s="154"/>
      <c r="T157" s="176"/>
      <c r="W157" s="69"/>
      <c r="X157" s="70"/>
      <c r="Y157" s="71"/>
    </row>
    <row r="158" spans="1:26" x14ac:dyDescent="0.2">
      <c r="B158" s="12" t="s">
        <v>32</v>
      </c>
      <c r="C158" s="72" t="s">
        <v>33</v>
      </c>
      <c r="E158" s="74" t="s">
        <v>34</v>
      </c>
      <c r="F158" s="75">
        <f t="shared" ref="F158:K158" si="88">SUM(F144:F157)</f>
        <v>95625.058419840003</v>
      </c>
      <c r="G158" s="75">
        <f t="shared" si="88"/>
        <v>6375.0038946560016</v>
      </c>
      <c r="H158" s="75">
        <f t="shared" si="88"/>
        <v>7300</v>
      </c>
      <c r="I158" s="75">
        <f t="shared" si="88"/>
        <v>399603.18873126409</v>
      </c>
      <c r="J158" s="75">
        <f t="shared" si="88"/>
        <v>112552.70863498241</v>
      </c>
      <c r="K158" s="484">
        <f t="shared" si="88"/>
        <v>32875.763695872003</v>
      </c>
      <c r="L158" s="76"/>
      <c r="M158" s="30" t="s">
        <v>35</v>
      </c>
      <c r="N158" s="23"/>
      <c r="O158" s="448"/>
      <c r="T158" s="176"/>
      <c r="W158" s="69"/>
      <c r="X158" s="70"/>
      <c r="Y158" s="71"/>
    </row>
    <row r="159" spans="1:26" ht="19.5" customHeight="1" thickBot="1" x14ac:dyDescent="0.25">
      <c r="B159" s="12" t="s">
        <v>36</v>
      </c>
      <c r="C159" s="72" t="s">
        <v>37</v>
      </c>
      <c r="D159" s="441" t="s">
        <v>35</v>
      </c>
      <c r="E159" s="166" t="s">
        <v>38</v>
      </c>
      <c r="F159" s="78">
        <f>F158*24</f>
        <v>2295001.4020761601</v>
      </c>
      <c r="G159" s="78">
        <f>G158*7</f>
        <v>44625.027262592012</v>
      </c>
      <c r="H159" s="78">
        <f>H158*24</f>
        <v>175200</v>
      </c>
      <c r="I159" s="78">
        <f>I158</f>
        <v>399603.18873126409</v>
      </c>
      <c r="J159" s="78">
        <f>J158</f>
        <v>112552.70863498241</v>
      </c>
      <c r="K159" s="79">
        <f>K158</f>
        <v>32875.763695872003</v>
      </c>
      <c r="L159" s="76"/>
      <c r="M159" s="80">
        <f>SUM(M144:M158)</f>
        <v>90212.319264000005</v>
      </c>
      <c r="N159" s="81"/>
      <c r="O159" s="449"/>
      <c r="P159" s="392"/>
      <c r="Q159" s="392"/>
      <c r="R159" s="134"/>
      <c r="S159" s="83"/>
      <c r="T159" s="454">
        <f>SUM(T144:T158)</f>
        <v>95625.058419840003</v>
      </c>
      <c r="U159" s="80">
        <f>SUM(U144:U158)</f>
        <v>90212.319264000005</v>
      </c>
      <c r="V159" s="22">
        <f>SUM(V144:V156)</f>
        <v>44625.027262591997</v>
      </c>
      <c r="W159" s="84"/>
      <c r="X159" s="85"/>
      <c r="Y159" s="135"/>
      <c r="Z159" s="136"/>
    </row>
    <row r="160" spans="1:26" ht="13.5" x14ac:dyDescent="0.2">
      <c r="B160" s="9"/>
      <c r="C160" s="36"/>
      <c r="D160" s="36"/>
      <c r="E160" s="36"/>
      <c r="F160" s="37"/>
      <c r="G160" s="37"/>
      <c r="H160" s="37"/>
      <c r="I160" s="37"/>
      <c r="J160" s="37"/>
      <c r="K160" s="39"/>
      <c r="L160" s="36"/>
      <c r="N160" s="23"/>
      <c r="O160" s="448"/>
      <c r="T160" s="176"/>
      <c r="W160" s="69"/>
      <c r="X160" s="70"/>
      <c r="Y160" s="71"/>
    </row>
    <row r="161" spans="1:26" ht="15" x14ac:dyDescent="0.25">
      <c r="B161" s="6"/>
      <c r="C161" s="34"/>
      <c r="D161" s="34" t="s">
        <v>585</v>
      </c>
      <c r="E161" s="34"/>
      <c r="F161" s="34"/>
      <c r="G161" s="34"/>
      <c r="H161" s="34"/>
      <c r="I161" s="390"/>
      <c r="J161" s="34"/>
      <c r="K161" s="34"/>
      <c r="L161" s="390"/>
      <c r="N161" s="23"/>
      <c r="O161" s="448"/>
      <c r="T161" s="176"/>
      <c r="W161" s="69"/>
      <c r="X161" s="70"/>
      <c r="Y161" s="71"/>
    </row>
    <row r="162" spans="1:26" ht="15" x14ac:dyDescent="0.25">
      <c r="B162" s="388" t="s">
        <v>4</v>
      </c>
      <c r="C162" s="389"/>
      <c r="D162" s="34" t="s">
        <v>123</v>
      </c>
      <c r="E162" s="34"/>
      <c r="F162" s="390"/>
      <c r="G162" s="390"/>
      <c r="H162" s="521"/>
      <c r="I162" s="521"/>
      <c r="J162" s="390"/>
      <c r="K162" s="35"/>
      <c r="L162" s="389"/>
      <c r="N162" s="23"/>
      <c r="O162" s="448"/>
      <c r="T162" s="176"/>
      <c r="W162" s="69"/>
      <c r="X162" s="70"/>
      <c r="Y162" s="71"/>
    </row>
    <row r="163" spans="1:26" ht="14.25" thickBot="1" x14ac:dyDescent="0.25">
      <c r="B163" s="9"/>
      <c r="C163" s="36"/>
      <c r="D163" s="36"/>
      <c r="E163" s="36"/>
      <c r="F163" s="37"/>
      <c r="G163" s="37"/>
      <c r="H163" s="37"/>
      <c r="I163" s="37"/>
      <c r="J163" s="37"/>
      <c r="K163" s="39"/>
      <c r="L163" s="36"/>
      <c r="N163" s="23"/>
      <c r="O163" s="448"/>
      <c r="T163" s="176"/>
      <c r="W163" s="69"/>
      <c r="X163" s="70"/>
      <c r="Y163" s="71"/>
    </row>
    <row r="164" spans="1:26" ht="12.75" customHeight="1" x14ac:dyDescent="0.2">
      <c r="B164" s="547" t="s">
        <v>6</v>
      </c>
      <c r="C164" s="549" t="s">
        <v>7</v>
      </c>
      <c r="D164" s="549" t="s">
        <v>8</v>
      </c>
      <c r="E164" s="549" t="s">
        <v>9</v>
      </c>
      <c r="F164" s="551" t="s">
        <v>10</v>
      </c>
      <c r="G164" s="529" t="s">
        <v>11</v>
      </c>
      <c r="H164" s="551" t="s">
        <v>12</v>
      </c>
      <c r="I164" s="549" t="s">
        <v>13</v>
      </c>
      <c r="J164" s="549" t="s">
        <v>14</v>
      </c>
      <c r="K164" s="553" t="s">
        <v>15</v>
      </c>
      <c r="L164" s="40"/>
      <c r="M164" s="519" t="s">
        <v>16</v>
      </c>
      <c r="N164" s="519" t="s">
        <v>17</v>
      </c>
      <c r="O164" s="446"/>
      <c r="P164" s="517" t="s">
        <v>18</v>
      </c>
      <c r="Q164" s="517" t="s">
        <v>19</v>
      </c>
      <c r="R164" s="517" t="s">
        <v>20</v>
      </c>
      <c r="S164" s="518" t="s">
        <v>21</v>
      </c>
      <c r="T164" s="519" t="s">
        <v>22</v>
      </c>
      <c r="U164" s="519" t="s">
        <v>16</v>
      </c>
      <c r="V164" s="522" t="s">
        <v>23</v>
      </c>
      <c r="W164" s="522" t="s">
        <v>24</v>
      </c>
      <c r="X164" s="517" t="s">
        <v>25</v>
      </c>
      <c r="Y164" s="517" t="s">
        <v>26</v>
      </c>
      <c r="Z164" s="520" t="s">
        <v>27</v>
      </c>
    </row>
    <row r="165" spans="1:26" ht="13.5" customHeight="1" thickBot="1" x14ac:dyDescent="0.25">
      <c r="B165" s="548"/>
      <c r="C165" s="550"/>
      <c r="D165" s="550"/>
      <c r="E165" s="550"/>
      <c r="F165" s="552"/>
      <c r="G165" s="530"/>
      <c r="H165" s="552"/>
      <c r="I165" s="550"/>
      <c r="J165" s="550"/>
      <c r="K165" s="554"/>
      <c r="L165" s="40"/>
      <c r="M165" s="519"/>
      <c r="N165" s="519"/>
      <c r="O165" s="446"/>
      <c r="P165" s="517"/>
      <c r="Q165" s="517"/>
      <c r="R165" s="517"/>
      <c r="S165" s="518"/>
      <c r="T165" s="519"/>
      <c r="U165" s="519"/>
      <c r="V165" s="522"/>
      <c r="W165" s="522"/>
      <c r="X165" s="517"/>
      <c r="Y165" s="517"/>
      <c r="Z165" s="520"/>
    </row>
    <row r="166" spans="1:26" ht="13.5" thickBot="1" x14ac:dyDescent="0.25">
      <c r="D166" s="28"/>
      <c r="N166" s="23"/>
      <c r="O166" s="448"/>
      <c r="T166" s="176"/>
      <c r="W166" s="69"/>
      <c r="X166" s="70"/>
      <c r="Y166" s="71"/>
    </row>
    <row r="167" spans="1:26" ht="12.75" customHeight="1" x14ac:dyDescent="0.2">
      <c r="A167" s="11">
        <v>75</v>
      </c>
      <c r="B167" s="398" t="s">
        <v>124</v>
      </c>
      <c r="C167" s="41" t="s">
        <v>125</v>
      </c>
      <c r="D167" s="42" t="s">
        <v>42</v>
      </c>
      <c r="E167" s="43">
        <v>35108</v>
      </c>
      <c r="F167" s="44">
        <v>7072.437481920002</v>
      </c>
      <c r="G167" s="44">
        <f>F167/15</f>
        <v>471.49583212800013</v>
      </c>
      <c r="H167" s="44">
        <v>500</v>
      </c>
      <c r="I167" s="44">
        <f t="shared" ref="I167:I184" si="89">F167/15*P167</f>
        <v>32533.212416832008</v>
      </c>
      <c r="J167" s="44">
        <f t="shared" ref="J167:J184" si="90">F167/15*Q167</f>
        <v>9618.5149754112026</v>
      </c>
      <c r="K167" s="487">
        <f>F167/15*12+S167+S167</f>
        <v>7412.9499855360018</v>
      </c>
      <c r="L167" s="167"/>
      <c r="M167" s="394">
        <v>6672.1108320000012</v>
      </c>
      <c r="N167" s="48">
        <f t="shared" ref="N167:N184" si="91">M167*(1+6%)</f>
        <v>7072.437481920002</v>
      </c>
      <c r="O167" s="447">
        <f>N167-F167</f>
        <v>0</v>
      </c>
      <c r="P167" s="49">
        <v>69</v>
      </c>
      <c r="Q167" s="49">
        <v>20.399999999999999</v>
      </c>
      <c r="R167" s="50">
        <f>E167</f>
        <v>35108</v>
      </c>
      <c r="S167" s="122">
        <v>877.5</v>
      </c>
      <c r="T167" s="454">
        <f t="shared" ref="T167:T184" si="92">M167*(1+W167)</f>
        <v>7072.437481920002</v>
      </c>
      <c r="U167" s="125">
        <f>T167/1.06</f>
        <v>6672.1108320000012</v>
      </c>
      <c r="V167" s="168">
        <f>T167/15*7</f>
        <v>3300.470824896001</v>
      </c>
      <c r="W167" s="25">
        <v>0.06</v>
      </c>
      <c r="X167" s="54">
        <v>44742</v>
      </c>
      <c r="Y167" s="55">
        <f t="shared" ref="Y167:Y184" si="93">(YEAR(X167)-YEAR(E167))*12+MONTH(X167)-MONTH(E167)</f>
        <v>316</v>
      </c>
      <c r="Z167" s="56">
        <f t="shared" ref="Z167:Z184" si="94">Y167/12</f>
        <v>26.333333333333332</v>
      </c>
    </row>
    <row r="168" spans="1:26" x14ac:dyDescent="0.2">
      <c r="A168" s="11">
        <v>76</v>
      </c>
      <c r="B168" s="409" t="s">
        <v>461</v>
      </c>
      <c r="C168" s="406" t="s">
        <v>28</v>
      </c>
      <c r="D168" s="407" t="s">
        <v>29</v>
      </c>
      <c r="E168" s="408">
        <v>44455</v>
      </c>
      <c r="F168" s="375">
        <v>9540</v>
      </c>
      <c r="G168" s="375">
        <f>F168/15</f>
        <v>636</v>
      </c>
      <c r="H168" s="375"/>
      <c r="I168" s="375">
        <f>F168/15*P168</f>
        <v>43884</v>
      </c>
      <c r="J168" s="375">
        <f>F168/15*Q168</f>
        <v>9921.6</v>
      </c>
      <c r="K168" s="490">
        <v>0</v>
      </c>
      <c r="L168" s="46"/>
      <c r="M168" s="391">
        <v>9000</v>
      </c>
      <c r="N168" s="48">
        <f t="shared" si="91"/>
        <v>9540</v>
      </c>
      <c r="O168" s="447">
        <f t="shared" ref="O168:O184" si="95">N168-F168</f>
        <v>0</v>
      </c>
      <c r="P168" s="49">
        <v>69</v>
      </c>
      <c r="Q168" s="49">
        <v>15.6</v>
      </c>
      <c r="R168" s="50">
        <f t="shared" ref="R168:R184" si="96">E168</f>
        <v>44455</v>
      </c>
      <c r="S168" s="122">
        <v>0</v>
      </c>
      <c r="T168" s="454">
        <f t="shared" si="92"/>
        <v>9540</v>
      </c>
      <c r="U168" s="125">
        <f>T168/1.06</f>
        <v>9000</v>
      </c>
      <c r="V168" s="168">
        <f>T168/15*7</f>
        <v>4452</v>
      </c>
      <c r="W168" s="25">
        <v>0.06</v>
      </c>
      <c r="X168" s="54">
        <v>44742</v>
      </c>
      <c r="Y168" s="55">
        <f>(YEAR(X168)-YEAR(E168))*12+MONTH(X168)-MONTH(E168)</f>
        <v>9</v>
      </c>
      <c r="Z168" s="56">
        <f>Y168/12</f>
        <v>0.75</v>
      </c>
    </row>
    <row r="169" spans="1:26" ht="12.75" customHeight="1" x14ac:dyDescent="0.2">
      <c r="A169" s="11">
        <v>77</v>
      </c>
      <c r="B169" s="362" t="s">
        <v>126</v>
      </c>
      <c r="C169" s="105" t="s">
        <v>115</v>
      </c>
      <c r="D169" s="58" t="s">
        <v>42</v>
      </c>
      <c r="E169" s="50">
        <v>43053</v>
      </c>
      <c r="F169" s="394">
        <v>9811.36</v>
      </c>
      <c r="G169" s="394">
        <f t="shared" ref="G169:G184" si="97">F169/15</f>
        <v>654.09066666666672</v>
      </c>
      <c r="H169" s="394">
        <v>0</v>
      </c>
      <c r="I169" s="394">
        <f t="shared" si="89"/>
        <v>45132.256000000001</v>
      </c>
      <c r="J169" s="394">
        <f t="shared" si="90"/>
        <v>11773.632000000001</v>
      </c>
      <c r="K169" s="489">
        <v>0</v>
      </c>
      <c r="L169" s="167"/>
      <c r="M169" s="391">
        <v>9256</v>
      </c>
      <c r="N169" s="48">
        <f t="shared" si="91"/>
        <v>9811.36</v>
      </c>
      <c r="O169" s="447">
        <f t="shared" si="95"/>
        <v>0</v>
      </c>
      <c r="P169" s="49">
        <v>69</v>
      </c>
      <c r="Q169" s="49">
        <v>18</v>
      </c>
      <c r="R169" s="50">
        <f t="shared" si="96"/>
        <v>43053</v>
      </c>
      <c r="S169" s="122">
        <v>0</v>
      </c>
      <c r="T169" s="454">
        <f t="shared" si="92"/>
        <v>9811.36</v>
      </c>
      <c r="U169" s="125">
        <f t="shared" ref="U169:U184" si="98">T169/1.06</f>
        <v>9256</v>
      </c>
      <c r="V169" s="168">
        <f t="shared" ref="V169:V184" si="99">T169/15*7</f>
        <v>4578.6346666666668</v>
      </c>
      <c r="W169" s="25">
        <v>0.06</v>
      </c>
      <c r="X169" s="54">
        <v>44742</v>
      </c>
      <c r="Y169" s="55">
        <f t="shared" si="93"/>
        <v>55</v>
      </c>
      <c r="Z169" s="56">
        <f t="shared" si="94"/>
        <v>4.583333333333333</v>
      </c>
    </row>
    <row r="170" spans="1:26" ht="12.75" customHeight="1" x14ac:dyDescent="0.2">
      <c r="A170" s="11">
        <v>78</v>
      </c>
      <c r="B170" s="362" t="s">
        <v>127</v>
      </c>
      <c r="C170" s="157" t="s">
        <v>63</v>
      </c>
      <c r="D170" s="58" t="s">
        <v>29</v>
      </c>
      <c r="E170" s="50">
        <v>42401</v>
      </c>
      <c r="F170" s="394">
        <v>1749</v>
      </c>
      <c r="G170" s="394">
        <f t="shared" si="97"/>
        <v>116.6</v>
      </c>
      <c r="H170" s="394"/>
      <c r="I170" s="394">
        <f t="shared" si="89"/>
        <v>8045.4</v>
      </c>
      <c r="J170" s="394">
        <f t="shared" si="90"/>
        <v>2378.64</v>
      </c>
      <c r="K170" s="489">
        <f t="shared" ref="K170:K175" si="100">F170/15*12+S170+S170</f>
        <v>2069.52</v>
      </c>
      <c r="L170" s="46"/>
      <c r="M170" s="391">
        <v>1650</v>
      </c>
      <c r="N170" s="48">
        <f t="shared" si="91"/>
        <v>1749</v>
      </c>
      <c r="O170" s="447">
        <f t="shared" si="95"/>
        <v>0</v>
      </c>
      <c r="P170" s="49">
        <v>69</v>
      </c>
      <c r="Q170" s="49">
        <v>20.399999999999999</v>
      </c>
      <c r="R170" s="50">
        <f t="shared" si="96"/>
        <v>42401</v>
      </c>
      <c r="S170" s="122">
        <v>335.16</v>
      </c>
      <c r="T170" s="454">
        <f t="shared" si="92"/>
        <v>1749</v>
      </c>
      <c r="U170" s="125">
        <f t="shared" si="98"/>
        <v>1650</v>
      </c>
      <c r="V170" s="168">
        <f t="shared" si="99"/>
        <v>816.19999999999993</v>
      </c>
      <c r="W170" s="25">
        <v>0.06</v>
      </c>
      <c r="X170" s="54">
        <v>44742</v>
      </c>
      <c r="Y170" s="55">
        <f t="shared" si="93"/>
        <v>76</v>
      </c>
      <c r="Z170" s="56">
        <f t="shared" si="94"/>
        <v>6.333333333333333</v>
      </c>
    </row>
    <row r="171" spans="1:26" ht="12.75" customHeight="1" x14ac:dyDescent="0.2">
      <c r="A171" s="11">
        <v>79</v>
      </c>
      <c r="B171" s="409" t="s">
        <v>541</v>
      </c>
      <c r="C171" s="406" t="s">
        <v>542</v>
      </c>
      <c r="D171" s="407" t="s">
        <v>29</v>
      </c>
      <c r="E171" s="408">
        <v>44440</v>
      </c>
      <c r="F171" s="375">
        <v>6360</v>
      </c>
      <c r="G171" s="375">
        <f t="shared" si="97"/>
        <v>424</v>
      </c>
      <c r="H171" s="375"/>
      <c r="I171" s="375">
        <f t="shared" si="89"/>
        <v>29256</v>
      </c>
      <c r="J171" s="375">
        <f t="shared" si="90"/>
        <v>6614.4</v>
      </c>
      <c r="K171" s="490"/>
      <c r="L171" s="46"/>
      <c r="M171" s="394">
        <v>6000</v>
      </c>
      <c r="N171" s="48">
        <f t="shared" si="91"/>
        <v>6360</v>
      </c>
      <c r="O171" s="447">
        <f t="shared" si="95"/>
        <v>0</v>
      </c>
      <c r="P171" s="49">
        <v>69</v>
      </c>
      <c r="Q171" s="49">
        <v>15.6</v>
      </c>
      <c r="R171" s="50">
        <f t="shared" si="96"/>
        <v>44440</v>
      </c>
      <c r="S171" s="122">
        <v>0</v>
      </c>
      <c r="T171" s="454">
        <f t="shared" si="92"/>
        <v>6360</v>
      </c>
      <c r="U171" s="125">
        <f t="shared" si="98"/>
        <v>6000</v>
      </c>
      <c r="V171" s="168">
        <f t="shared" si="99"/>
        <v>2968</v>
      </c>
      <c r="W171" s="25">
        <v>0.06</v>
      </c>
      <c r="X171" s="54">
        <v>44742</v>
      </c>
      <c r="Y171" s="55">
        <f t="shared" si="93"/>
        <v>9</v>
      </c>
      <c r="Z171" s="56">
        <f t="shared" si="94"/>
        <v>0.75</v>
      </c>
    </row>
    <row r="172" spans="1:26" ht="12.75" customHeight="1" x14ac:dyDescent="0.2">
      <c r="A172" s="11">
        <v>80</v>
      </c>
      <c r="B172" s="362" t="s">
        <v>128</v>
      </c>
      <c r="C172" s="157" t="s">
        <v>41</v>
      </c>
      <c r="D172" s="58" t="s">
        <v>42</v>
      </c>
      <c r="E172" s="50">
        <v>35886</v>
      </c>
      <c r="F172" s="394">
        <v>5616.2703132000006</v>
      </c>
      <c r="G172" s="394">
        <f t="shared" si="97"/>
        <v>374.41802088000003</v>
      </c>
      <c r="H172" s="394">
        <v>250</v>
      </c>
      <c r="I172" s="394">
        <f t="shared" si="89"/>
        <v>25834.84344072</v>
      </c>
      <c r="J172" s="394">
        <f t="shared" si="90"/>
        <v>7638.127625952</v>
      </c>
      <c r="K172" s="489">
        <f t="shared" si="100"/>
        <v>5867.6162505600005</v>
      </c>
      <c r="L172" s="46"/>
      <c r="M172" s="391">
        <v>5298.3682200000003</v>
      </c>
      <c r="N172" s="48">
        <f t="shared" si="91"/>
        <v>5616.2703132000006</v>
      </c>
      <c r="O172" s="447">
        <f t="shared" si="95"/>
        <v>0</v>
      </c>
      <c r="P172" s="49">
        <v>69</v>
      </c>
      <c r="Q172" s="49">
        <v>20.399999999999999</v>
      </c>
      <c r="R172" s="50">
        <f t="shared" si="96"/>
        <v>35886</v>
      </c>
      <c r="S172" s="122">
        <v>687.3</v>
      </c>
      <c r="T172" s="454">
        <f t="shared" si="92"/>
        <v>5616.2703132000006</v>
      </c>
      <c r="U172" s="125">
        <f t="shared" si="98"/>
        <v>5298.3682200000003</v>
      </c>
      <c r="V172" s="168">
        <f t="shared" si="99"/>
        <v>2620.9261461600004</v>
      </c>
      <c r="W172" s="25">
        <v>0.06</v>
      </c>
      <c r="X172" s="54">
        <v>44742</v>
      </c>
      <c r="Y172" s="55">
        <f t="shared" si="93"/>
        <v>290</v>
      </c>
      <c r="Z172" s="56">
        <f t="shared" si="94"/>
        <v>24.166666666666668</v>
      </c>
    </row>
    <row r="173" spans="1:26" x14ac:dyDescent="0.2">
      <c r="A173" s="11">
        <v>81</v>
      </c>
      <c r="B173" s="362" t="s">
        <v>129</v>
      </c>
      <c r="C173" s="157" t="s">
        <v>130</v>
      </c>
      <c r="D173" s="58" t="s">
        <v>42</v>
      </c>
      <c r="E173" s="50">
        <v>37943</v>
      </c>
      <c r="F173" s="394">
        <v>5616.2703132000006</v>
      </c>
      <c r="G173" s="394">
        <f t="shared" si="97"/>
        <v>374.41802088000003</v>
      </c>
      <c r="H173" s="394">
        <v>250</v>
      </c>
      <c r="I173" s="394">
        <f t="shared" si="89"/>
        <v>25834.84344072</v>
      </c>
      <c r="J173" s="394">
        <f t="shared" si="90"/>
        <v>7638.127625952</v>
      </c>
      <c r="K173" s="489">
        <f t="shared" si="100"/>
        <v>5551.6562505599995</v>
      </c>
      <c r="L173" s="46"/>
      <c r="M173" s="391">
        <v>5298.3682200000003</v>
      </c>
      <c r="N173" s="48">
        <f t="shared" si="91"/>
        <v>5616.2703132000006</v>
      </c>
      <c r="O173" s="447">
        <f t="shared" si="95"/>
        <v>0</v>
      </c>
      <c r="P173" s="49">
        <v>69</v>
      </c>
      <c r="Q173" s="49">
        <v>20.399999999999999</v>
      </c>
      <c r="R173" s="50">
        <f t="shared" si="96"/>
        <v>37943</v>
      </c>
      <c r="S173" s="122">
        <v>529.32000000000005</v>
      </c>
      <c r="T173" s="454">
        <f t="shared" si="92"/>
        <v>5616.2703132000006</v>
      </c>
      <c r="U173" s="125">
        <f t="shared" si="98"/>
        <v>5298.3682200000003</v>
      </c>
      <c r="V173" s="168">
        <f t="shared" si="99"/>
        <v>2620.9261461600004</v>
      </c>
      <c r="W173" s="25">
        <v>0.06</v>
      </c>
      <c r="X173" s="54">
        <v>44742</v>
      </c>
      <c r="Y173" s="55">
        <f t="shared" si="93"/>
        <v>223</v>
      </c>
      <c r="Z173" s="56">
        <f t="shared" si="94"/>
        <v>18.583333333333332</v>
      </c>
    </row>
    <row r="174" spans="1:26" x14ac:dyDescent="0.2">
      <c r="A174" s="11">
        <v>82</v>
      </c>
      <c r="B174" s="362" t="s">
        <v>131</v>
      </c>
      <c r="C174" s="157" t="s">
        <v>132</v>
      </c>
      <c r="D174" s="58" t="s">
        <v>29</v>
      </c>
      <c r="E174" s="50">
        <v>43754</v>
      </c>
      <c r="F174" s="394">
        <v>4916.8931040000016</v>
      </c>
      <c r="G174" s="394">
        <f t="shared" si="97"/>
        <v>327.79287360000012</v>
      </c>
      <c r="H174" s="394"/>
      <c r="I174" s="394">
        <f t="shared" si="89"/>
        <v>22617.708278400009</v>
      </c>
      <c r="J174" s="394">
        <f t="shared" si="90"/>
        <v>5113.5688281600014</v>
      </c>
      <c r="K174" s="489">
        <v>0</v>
      </c>
      <c r="L174" s="46"/>
      <c r="M174" s="391">
        <v>4638.5784000000012</v>
      </c>
      <c r="N174" s="48">
        <f t="shared" si="91"/>
        <v>4916.8931040000016</v>
      </c>
      <c r="O174" s="447">
        <f t="shared" si="95"/>
        <v>0</v>
      </c>
      <c r="P174" s="49">
        <v>69</v>
      </c>
      <c r="Q174" s="49">
        <v>15.6</v>
      </c>
      <c r="R174" s="50">
        <f t="shared" si="96"/>
        <v>43754</v>
      </c>
      <c r="S174" s="122">
        <v>0</v>
      </c>
      <c r="T174" s="454">
        <f t="shared" si="92"/>
        <v>4916.8931040000016</v>
      </c>
      <c r="U174" s="125">
        <f t="shared" si="98"/>
        <v>4638.5784000000012</v>
      </c>
      <c r="V174" s="168">
        <f t="shared" si="99"/>
        <v>2294.5501152000006</v>
      </c>
      <c r="W174" s="25">
        <v>0.06</v>
      </c>
      <c r="X174" s="54">
        <v>44742</v>
      </c>
      <c r="Y174" s="55">
        <f t="shared" si="93"/>
        <v>32</v>
      </c>
      <c r="Z174" s="56">
        <f t="shared" si="94"/>
        <v>2.6666666666666665</v>
      </c>
    </row>
    <row r="175" spans="1:26" x14ac:dyDescent="0.2">
      <c r="A175" s="11">
        <v>83</v>
      </c>
      <c r="B175" s="362" t="s">
        <v>133</v>
      </c>
      <c r="C175" s="157" t="s">
        <v>48</v>
      </c>
      <c r="D175" s="58" t="s">
        <v>29</v>
      </c>
      <c r="E175" s="50">
        <v>42826</v>
      </c>
      <c r="F175" s="394">
        <v>3505.42</v>
      </c>
      <c r="G175" s="394">
        <f t="shared" si="97"/>
        <v>233.69466666666668</v>
      </c>
      <c r="H175" s="394"/>
      <c r="I175" s="394">
        <f t="shared" si="89"/>
        <v>16124.932000000001</v>
      </c>
      <c r="J175" s="394">
        <f t="shared" si="90"/>
        <v>3645.6368000000002</v>
      </c>
      <c r="K175" s="489">
        <f t="shared" si="100"/>
        <v>3474.6559999999999</v>
      </c>
      <c r="L175" s="46"/>
      <c r="M175" s="391">
        <v>3307</v>
      </c>
      <c r="N175" s="48">
        <f t="shared" si="91"/>
        <v>3505.42</v>
      </c>
      <c r="O175" s="447">
        <f t="shared" si="95"/>
        <v>0</v>
      </c>
      <c r="P175" s="49">
        <v>69</v>
      </c>
      <c r="Q175" s="49">
        <v>15.6</v>
      </c>
      <c r="R175" s="50">
        <f t="shared" si="96"/>
        <v>42826</v>
      </c>
      <c r="S175" s="122">
        <v>335.16</v>
      </c>
      <c r="T175" s="454">
        <f t="shared" si="92"/>
        <v>3505.42</v>
      </c>
      <c r="U175" s="125">
        <f t="shared" si="98"/>
        <v>3307</v>
      </c>
      <c r="V175" s="168">
        <f t="shared" si="99"/>
        <v>1635.8626666666667</v>
      </c>
      <c r="W175" s="25">
        <v>0.06</v>
      </c>
      <c r="X175" s="54">
        <v>44742</v>
      </c>
      <c r="Y175" s="55">
        <f t="shared" si="93"/>
        <v>62</v>
      </c>
      <c r="Z175" s="56">
        <f t="shared" si="94"/>
        <v>5.166666666666667</v>
      </c>
    </row>
    <row r="176" spans="1:26" x14ac:dyDescent="0.2">
      <c r="A176" s="11">
        <v>84</v>
      </c>
      <c r="B176" s="362" t="s">
        <v>140</v>
      </c>
      <c r="C176" s="105" t="s">
        <v>141</v>
      </c>
      <c r="D176" s="58" t="s">
        <v>30</v>
      </c>
      <c r="E176" s="50">
        <v>43344</v>
      </c>
      <c r="F176" s="394">
        <v>13106.815200000001</v>
      </c>
      <c r="G176" s="394">
        <f t="shared" si="97"/>
        <v>873.78768000000002</v>
      </c>
      <c r="H176" s="394">
        <v>5000</v>
      </c>
      <c r="I176" s="394">
        <f>F176/15*P176</f>
        <v>60291.349920000001</v>
      </c>
      <c r="J176" s="394">
        <f t="shared" si="90"/>
        <v>13631.087808</v>
      </c>
      <c r="K176" s="489">
        <v>0</v>
      </c>
      <c r="L176" s="46"/>
      <c r="M176" s="391">
        <v>12364.92</v>
      </c>
      <c r="N176" s="48">
        <f t="shared" si="91"/>
        <v>13106.815200000001</v>
      </c>
      <c r="O176" s="447">
        <f t="shared" si="95"/>
        <v>0</v>
      </c>
      <c r="P176" s="49">
        <v>69</v>
      </c>
      <c r="Q176" s="49">
        <v>15.6</v>
      </c>
      <c r="R176" s="50">
        <f t="shared" si="96"/>
        <v>43344</v>
      </c>
      <c r="S176" s="122">
        <v>0</v>
      </c>
      <c r="T176" s="454">
        <f t="shared" si="92"/>
        <v>13106.815200000001</v>
      </c>
      <c r="U176" s="125">
        <f t="shared" si="98"/>
        <v>12364.92</v>
      </c>
      <c r="V176" s="168">
        <f t="shared" si="99"/>
        <v>6116.5137599999998</v>
      </c>
      <c r="W176" s="25">
        <v>0.06</v>
      </c>
      <c r="X176" s="54">
        <v>44742</v>
      </c>
      <c r="Y176" s="55">
        <f t="shared" si="93"/>
        <v>45</v>
      </c>
      <c r="Z176" s="56">
        <f t="shared" si="94"/>
        <v>3.75</v>
      </c>
    </row>
    <row r="177" spans="1:26" x14ac:dyDescent="0.2">
      <c r="A177" s="11">
        <v>85</v>
      </c>
      <c r="B177" s="362" t="s">
        <v>139</v>
      </c>
      <c r="C177" s="157" t="s">
        <v>459</v>
      </c>
      <c r="D177" s="58" t="s">
        <v>30</v>
      </c>
      <c r="E177" s="50">
        <v>43344</v>
      </c>
      <c r="F177" s="394">
        <v>21877.895931840008</v>
      </c>
      <c r="G177" s="394">
        <f t="shared" si="97"/>
        <v>1458.5263954560005</v>
      </c>
      <c r="H177" s="394">
        <v>0</v>
      </c>
      <c r="I177" s="394">
        <f t="shared" ref="I177" si="101">F177/15*P177</f>
        <v>100638.32128646404</v>
      </c>
      <c r="J177" s="394">
        <f t="shared" si="90"/>
        <v>22753.011769113607</v>
      </c>
      <c r="K177" s="489">
        <v>0</v>
      </c>
      <c r="L177" s="46"/>
      <c r="M177" s="391">
        <v>20639.524464000006</v>
      </c>
      <c r="N177" s="48">
        <f t="shared" si="91"/>
        <v>21877.895931840008</v>
      </c>
      <c r="O177" s="447">
        <f t="shared" si="95"/>
        <v>0</v>
      </c>
      <c r="P177" s="49">
        <v>69</v>
      </c>
      <c r="Q177" s="49">
        <v>15.6</v>
      </c>
      <c r="R177" s="50">
        <f t="shared" si="96"/>
        <v>43344</v>
      </c>
      <c r="S177" s="122">
        <v>0</v>
      </c>
      <c r="T177" s="454">
        <f t="shared" si="92"/>
        <v>21877.895931840008</v>
      </c>
      <c r="U177" s="125">
        <f t="shared" si="98"/>
        <v>20639.524464000006</v>
      </c>
      <c r="V177" s="168">
        <f t="shared" si="99"/>
        <v>10209.684768192004</v>
      </c>
      <c r="W177" s="25">
        <v>0.06</v>
      </c>
      <c r="X177" s="54">
        <v>44742</v>
      </c>
      <c r="Y177" s="55">
        <f t="shared" si="93"/>
        <v>45</v>
      </c>
      <c r="Z177" s="56">
        <f t="shared" si="94"/>
        <v>3.75</v>
      </c>
    </row>
    <row r="178" spans="1:26" x14ac:dyDescent="0.2">
      <c r="A178" s="11">
        <v>86</v>
      </c>
      <c r="B178" s="362" t="s">
        <v>142</v>
      </c>
      <c r="C178" s="105" t="s">
        <v>48</v>
      </c>
      <c r="D178" s="58" t="s">
        <v>29</v>
      </c>
      <c r="E178" s="50">
        <v>38353</v>
      </c>
      <c r="F178" s="394">
        <v>6410.88</v>
      </c>
      <c r="G178" s="394">
        <f t="shared" si="97"/>
        <v>427.392</v>
      </c>
      <c r="H178" s="394">
        <v>1400</v>
      </c>
      <c r="I178" s="394">
        <f>F178/15*P178</f>
        <v>29490.047999999999</v>
      </c>
      <c r="J178" s="394">
        <f t="shared" si="90"/>
        <v>8718.7968000000001</v>
      </c>
      <c r="K178" s="489">
        <f>F178/15*12+S178+S178</f>
        <v>6187.3439999999991</v>
      </c>
      <c r="L178" s="46"/>
      <c r="M178" s="391">
        <v>6048</v>
      </c>
      <c r="N178" s="48">
        <f t="shared" si="91"/>
        <v>6410.88</v>
      </c>
      <c r="O178" s="447">
        <f t="shared" si="95"/>
        <v>0</v>
      </c>
      <c r="P178" s="49">
        <v>69</v>
      </c>
      <c r="Q178" s="49">
        <v>20.399999999999999</v>
      </c>
      <c r="R178" s="50">
        <f t="shared" si="96"/>
        <v>38353</v>
      </c>
      <c r="S178" s="122">
        <v>529.32000000000005</v>
      </c>
      <c r="T178" s="454">
        <f t="shared" si="92"/>
        <v>6410.88</v>
      </c>
      <c r="U178" s="125">
        <f t="shared" si="98"/>
        <v>6048</v>
      </c>
      <c r="V178" s="168">
        <f t="shared" si="99"/>
        <v>2991.7440000000001</v>
      </c>
      <c r="W178" s="25">
        <v>0.06</v>
      </c>
      <c r="X178" s="54">
        <v>44742</v>
      </c>
      <c r="Y178" s="55">
        <f t="shared" si="93"/>
        <v>209</v>
      </c>
      <c r="Z178" s="56">
        <f t="shared" si="94"/>
        <v>17.416666666666668</v>
      </c>
    </row>
    <row r="179" spans="1:26" x14ac:dyDescent="0.2">
      <c r="A179" s="11">
        <v>87</v>
      </c>
      <c r="B179" s="362" t="s">
        <v>134</v>
      </c>
      <c r="C179" s="157" t="s">
        <v>48</v>
      </c>
      <c r="D179" s="58" t="s">
        <v>29</v>
      </c>
      <c r="E179" s="50">
        <v>43405</v>
      </c>
      <c r="F179" s="394">
        <v>2621.3630400000006</v>
      </c>
      <c r="G179" s="394">
        <f t="shared" si="97"/>
        <v>174.75753600000004</v>
      </c>
      <c r="H179" s="394"/>
      <c r="I179" s="394">
        <f t="shared" si="89"/>
        <v>12058.269984000002</v>
      </c>
      <c r="J179" s="394">
        <f t="shared" si="90"/>
        <v>2726.2175616000004</v>
      </c>
      <c r="K179" s="489">
        <v>0</v>
      </c>
      <c r="L179" s="46"/>
      <c r="M179" s="391">
        <v>2472.9840000000004</v>
      </c>
      <c r="N179" s="48">
        <f t="shared" si="91"/>
        <v>2621.3630400000006</v>
      </c>
      <c r="O179" s="447">
        <f t="shared" si="95"/>
        <v>0</v>
      </c>
      <c r="P179" s="49">
        <v>69</v>
      </c>
      <c r="Q179" s="49">
        <v>15.6</v>
      </c>
      <c r="R179" s="50">
        <f t="shared" si="96"/>
        <v>43405</v>
      </c>
      <c r="S179" s="122">
        <v>0</v>
      </c>
      <c r="T179" s="454">
        <f t="shared" si="92"/>
        <v>2621.3630400000006</v>
      </c>
      <c r="U179" s="125">
        <f t="shared" si="98"/>
        <v>2472.9840000000004</v>
      </c>
      <c r="V179" s="168">
        <f t="shared" si="99"/>
        <v>1223.3027520000003</v>
      </c>
      <c r="W179" s="25">
        <v>0.06</v>
      </c>
      <c r="X179" s="54">
        <v>44742</v>
      </c>
      <c r="Y179" s="55">
        <f t="shared" si="93"/>
        <v>43</v>
      </c>
      <c r="Z179" s="56">
        <f t="shared" si="94"/>
        <v>3.5833333333333335</v>
      </c>
    </row>
    <row r="180" spans="1:26" x14ac:dyDescent="0.2">
      <c r="A180" s="11">
        <v>88</v>
      </c>
      <c r="B180" s="362" t="s">
        <v>135</v>
      </c>
      <c r="C180" s="157" t="s">
        <v>48</v>
      </c>
      <c r="D180" s="58" t="s">
        <v>29</v>
      </c>
      <c r="E180" s="50">
        <v>43374</v>
      </c>
      <c r="F180" s="394">
        <v>3276.7038000000002</v>
      </c>
      <c r="G180" s="394">
        <f t="shared" si="97"/>
        <v>218.44692000000001</v>
      </c>
      <c r="H180" s="394"/>
      <c r="I180" s="394">
        <f t="shared" si="89"/>
        <v>15072.83748</v>
      </c>
      <c r="J180" s="394">
        <f t="shared" si="90"/>
        <v>3407.7719520000001</v>
      </c>
      <c r="K180" s="489">
        <v>0</v>
      </c>
      <c r="L180" s="46"/>
      <c r="M180" s="391">
        <v>3091.23</v>
      </c>
      <c r="N180" s="48">
        <f t="shared" si="91"/>
        <v>3276.7038000000002</v>
      </c>
      <c r="O180" s="447">
        <f t="shared" si="95"/>
        <v>0</v>
      </c>
      <c r="P180" s="49">
        <v>69</v>
      </c>
      <c r="Q180" s="49">
        <v>15.6</v>
      </c>
      <c r="R180" s="50">
        <f t="shared" si="96"/>
        <v>43374</v>
      </c>
      <c r="S180" s="122">
        <v>0</v>
      </c>
      <c r="T180" s="454">
        <f t="shared" si="92"/>
        <v>3276.7038000000002</v>
      </c>
      <c r="U180" s="125">
        <f t="shared" si="98"/>
        <v>3091.23</v>
      </c>
      <c r="V180" s="168">
        <f t="shared" si="99"/>
        <v>1529.12844</v>
      </c>
      <c r="W180" s="25">
        <v>0.06</v>
      </c>
      <c r="X180" s="54">
        <v>44742</v>
      </c>
      <c r="Y180" s="55">
        <f t="shared" si="93"/>
        <v>44</v>
      </c>
      <c r="Z180" s="56">
        <f t="shared" si="94"/>
        <v>3.6666666666666665</v>
      </c>
    </row>
    <row r="181" spans="1:26" x14ac:dyDescent="0.2">
      <c r="A181" s="11">
        <v>89</v>
      </c>
      <c r="B181" s="409" t="s">
        <v>569</v>
      </c>
      <c r="C181" s="406" t="s">
        <v>48</v>
      </c>
      <c r="D181" s="407" t="s">
        <v>29</v>
      </c>
      <c r="E181" s="408">
        <v>44485</v>
      </c>
      <c r="F181" s="375">
        <v>2621.38</v>
      </c>
      <c r="G181" s="375">
        <f t="shared" si="97"/>
        <v>174.75866666666667</v>
      </c>
      <c r="H181" s="375"/>
      <c r="I181" s="375">
        <f t="shared" si="89"/>
        <v>12058.348</v>
      </c>
      <c r="J181" s="375">
        <f t="shared" si="90"/>
        <v>2726.2352000000001</v>
      </c>
      <c r="K181" s="490">
        <v>0</v>
      </c>
      <c r="L181" s="46"/>
      <c r="M181" s="394">
        <v>2473</v>
      </c>
      <c r="N181" s="48">
        <f t="shared" si="91"/>
        <v>2621.38</v>
      </c>
      <c r="O181" s="447">
        <f t="shared" si="95"/>
        <v>0</v>
      </c>
      <c r="P181" s="49">
        <v>69</v>
      </c>
      <c r="Q181" s="49">
        <v>15.6</v>
      </c>
      <c r="R181" s="50">
        <f t="shared" si="96"/>
        <v>44485</v>
      </c>
      <c r="S181" s="122">
        <v>0</v>
      </c>
      <c r="T181" s="454">
        <f t="shared" si="92"/>
        <v>2621.38</v>
      </c>
      <c r="U181" s="125">
        <f t="shared" si="98"/>
        <v>2473</v>
      </c>
      <c r="V181" s="168">
        <f t="shared" si="99"/>
        <v>1223.3106666666667</v>
      </c>
      <c r="W181" s="25">
        <v>0.06</v>
      </c>
      <c r="X181" s="54">
        <v>44742</v>
      </c>
      <c r="Y181" s="55">
        <f t="shared" si="93"/>
        <v>8</v>
      </c>
      <c r="Z181" s="56">
        <f t="shared" si="94"/>
        <v>0.66666666666666663</v>
      </c>
    </row>
    <row r="182" spans="1:26" x14ac:dyDescent="0.2">
      <c r="A182" s="11">
        <v>90</v>
      </c>
      <c r="B182" s="362" t="s">
        <v>137</v>
      </c>
      <c r="C182" s="157" t="s">
        <v>48</v>
      </c>
      <c r="D182" s="58" t="s">
        <v>29</v>
      </c>
      <c r="E182" s="50">
        <v>43374</v>
      </c>
      <c r="F182" s="394">
        <v>2621.3630400000006</v>
      </c>
      <c r="G182" s="394">
        <f t="shared" si="97"/>
        <v>174.75753600000004</v>
      </c>
      <c r="H182" s="394"/>
      <c r="I182" s="394">
        <f t="shared" si="89"/>
        <v>12058.269984000002</v>
      </c>
      <c r="J182" s="394">
        <f t="shared" si="90"/>
        <v>2726.2175616000004</v>
      </c>
      <c r="K182" s="489">
        <v>0</v>
      </c>
      <c r="L182" s="46"/>
      <c r="M182" s="454">
        <v>2472.9840000000004</v>
      </c>
      <c r="N182" s="48">
        <f t="shared" si="91"/>
        <v>2621.3630400000006</v>
      </c>
      <c r="O182" s="447">
        <f t="shared" si="95"/>
        <v>0</v>
      </c>
      <c r="P182" s="49">
        <v>69</v>
      </c>
      <c r="Q182" s="49">
        <v>15.6</v>
      </c>
      <c r="R182" s="50">
        <f t="shared" si="96"/>
        <v>43374</v>
      </c>
      <c r="S182" s="122">
        <v>0</v>
      </c>
      <c r="T182" s="454">
        <f t="shared" si="92"/>
        <v>2621.3630400000006</v>
      </c>
      <c r="U182" s="125">
        <f t="shared" si="98"/>
        <v>2472.9840000000004</v>
      </c>
      <c r="V182" s="168">
        <f t="shared" si="99"/>
        <v>1223.3027520000003</v>
      </c>
      <c r="W182" s="25">
        <v>0.06</v>
      </c>
      <c r="X182" s="54">
        <v>44742</v>
      </c>
      <c r="Y182" s="55">
        <f t="shared" si="93"/>
        <v>44</v>
      </c>
      <c r="Z182" s="56">
        <f t="shared" si="94"/>
        <v>3.6666666666666665</v>
      </c>
    </row>
    <row r="183" spans="1:26" x14ac:dyDescent="0.2">
      <c r="A183" s="11">
        <v>91</v>
      </c>
      <c r="B183" s="362" t="s">
        <v>460</v>
      </c>
      <c r="C183" s="157" t="s">
        <v>48</v>
      </c>
      <c r="D183" s="58" t="s">
        <v>29</v>
      </c>
      <c r="E183" s="50">
        <v>44455</v>
      </c>
      <c r="F183" s="394">
        <v>2621.38</v>
      </c>
      <c r="G183" s="394">
        <f t="shared" si="97"/>
        <v>174.75866666666667</v>
      </c>
      <c r="H183" s="394"/>
      <c r="I183" s="394">
        <f t="shared" si="89"/>
        <v>12058.348</v>
      </c>
      <c r="J183" s="394">
        <f t="shared" si="90"/>
        <v>2726.2352000000001</v>
      </c>
      <c r="K183" s="489">
        <v>0</v>
      </c>
      <c r="L183" s="46"/>
      <c r="M183" s="391">
        <v>2473</v>
      </c>
      <c r="N183" s="48">
        <f t="shared" si="91"/>
        <v>2621.38</v>
      </c>
      <c r="O183" s="447">
        <f t="shared" si="95"/>
        <v>0</v>
      </c>
      <c r="P183" s="49">
        <v>69</v>
      </c>
      <c r="Q183" s="49">
        <v>15.6</v>
      </c>
      <c r="R183" s="50">
        <f t="shared" si="96"/>
        <v>44455</v>
      </c>
      <c r="S183" s="122">
        <v>0</v>
      </c>
      <c r="T183" s="454">
        <f t="shared" si="92"/>
        <v>2621.38</v>
      </c>
      <c r="U183" s="125">
        <f t="shared" si="98"/>
        <v>2473</v>
      </c>
      <c r="V183" s="168">
        <f t="shared" si="99"/>
        <v>1223.3106666666667</v>
      </c>
      <c r="W183" s="25">
        <v>0.06</v>
      </c>
      <c r="X183" s="54">
        <v>44742</v>
      </c>
      <c r="Y183" s="55">
        <f t="shared" si="93"/>
        <v>9</v>
      </c>
      <c r="Z183" s="56">
        <f t="shared" si="94"/>
        <v>0.75</v>
      </c>
    </row>
    <row r="184" spans="1:26" ht="13.5" thickBot="1" x14ac:dyDescent="0.25">
      <c r="A184" s="11">
        <v>92</v>
      </c>
      <c r="B184" s="416" t="s">
        <v>138</v>
      </c>
      <c r="C184" s="62" t="s">
        <v>48</v>
      </c>
      <c r="D184" s="63" t="s">
        <v>29</v>
      </c>
      <c r="E184" s="64">
        <v>43405</v>
      </c>
      <c r="F184" s="65">
        <v>3276.7038000000002</v>
      </c>
      <c r="G184" s="65">
        <f t="shared" si="97"/>
        <v>218.44692000000001</v>
      </c>
      <c r="H184" s="65"/>
      <c r="I184" s="65">
        <f t="shared" si="89"/>
        <v>15072.83748</v>
      </c>
      <c r="J184" s="65">
        <f t="shared" si="90"/>
        <v>3407.7719520000001</v>
      </c>
      <c r="K184" s="491">
        <v>0</v>
      </c>
      <c r="L184" s="46"/>
      <c r="M184" s="391">
        <v>3091.23</v>
      </c>
      <c r="N184" s="48">
        <f t="shared" si="91"/>
        <v>3276.7038000000002</v>
      </c>
      <c r="O184" s="447">
        <f t="shared" si="95"/>
        <v>0</v>
      </c>
      <c r="P184" s="49">
        <v>69</v>
      </c>
      <c r="Q184" s="49">
        <v>15.6</v>
      </c>
      <c r="R184" s="50">
        <f t="shared" si="96"/>
        <v>43405</v>
      </c>
      <c r="S184" s="122">
        <v>0</v>
      </c>
      <c r="T184" s="454">
        <f t="shared" si="92"/>
        <v>3276.7038000000002</v>
      </c>
      <c r="U184" s="125">
        <f t="shared" si="98"/>
        <v>3091.23</v>
      </c>
      <c r="V184" s="168">
        <f t="shared" si="99"/>
        <v>1529.12844</v>
      </c>
      <c r="W184" s="25">
        <v>0.06</v>
      </c>
      <c r="X184" s="54">
        <v>44742</v>
      </c>
      <c r="Y184" s="55">
        <f t="shared" si="93"/>
        <v>43</v>
      </c>
      <c r="Z184" s="56">
        <f t="shared" si="94"/>
        <v>3.5833333333333335</v>
      </c>
    </row>
    <row r="185" spans="1:26" ht="13.5" thickBot="1" x14ac:dyDescent="0.25">
      <c r="B185" s="12"/>
      <c r="D185" s="28"/>
      <c r="N185" s="23"/>
      <c r="O185" s="448"/>
      <c r="T185" s="176"/>
      <c r="W185" s="69"/>
      <c r="X185" s="70"/>
      <c r="Y185" s="71"/>
    </row>
    <row r="186" spans="1:26" ht="13.5" thickBot="1" x14ac:dyDescent="0.25">
      <c r="B186" s="12" t="s">
        <v>32</v>
      </c>
      <c r="C186" s="72" t="s">
        <v>33</v>
      </c>
      <c r="D186" s="73"/>
      <c r="E186" s="147" t="s">
        <v>34</v>
      </c>
      <c r="F186" s="75">
        <f>SUM(F167:F185)</f>
        <v>112622.13602416002</v>
      </c>
      <c r="G186" s="75">
        <f t="shared" ref="G186:K186" si="102">SUM(G167:G185)</f>
        <v>7508.1424016106675</v>
      </c>
      <c r="H186" s="75">
        <f t="shared" si="102"/>
        <v>7400</v>
      </c>
      <c r="I186" s="75">
        <f t="shared" si="102"/>
        <v>518061.82571113604</v>
      </c>
      <c r="J186" s="75">
        <f t="shared" si="102"/>
        <v>127165.59365978881</v>
      </c>
      <c r="K186" s="484">
        <f t="shared" si="102"/>
        <v>30563.742486656003</v>
      </c>
      <c r="L186" s="76"/>
      <c r="N186" s="23"/>
      <c r="O186" s="448"/>
      <c r="T186" s="176"/>
      <c r="W186" s="69"/>
      <c r="X186" s="70"/>
      <c r="Y186" s="71"/>
    </row>
    <row r="187" spans="1:26" ht="19.5" customHeight="1" thickBot="1" x14ac:dyDescent="0.25">
      <c r="B187" s="12" t="s">
        <v>36</v>
      </c>
      <c r="C187" s="72" t="s">
        <v>37</v>
      </c>
      <c r="D187" s="432" t="s">
        <v>35</v>
      </c>
      <c r="E187" s="171" t="s">
        <v>38</v>
      </c>
      <c r="F187" s="78">
        <f>F186*24</f>
        <v>2702931.2645798405</v>
      </c>
      <c r="G187" s="78">
        <f>G186*7</f>
        <v>52556.996811274672</v>
      </c>
      <c r="H187" s="78">
        <f>H186*24</f>
        <v>177600</v>
      </c>
      <c r="I187" s="78">
        <f>I186</f>
        <v>518061.82571113604</v>
      </c>
      <c r="J187" s="78">
        <f>J186</f>
        <v>127165.59365978881</v>
      </c>
      <c r="K187" s="79">
        <f>K186</f>
        <v>30563.742486656003</v>
      </c>
      <c r="L187" s="76"/>
      <c r="M187" s="80">
        <f>SUM(M167:M186)</f>
        <v>106247.29813599998</v>
      </c>
      <c r="N187" s="81"/>
      <c r="O187" s="449"/>
      <c r="P187" s="392"/>
      <c r="Q187" s="392"/>
      <c r="R187" s="134"/>
      <c r="S187" s="83"/>
      <c r="T187" s="454">
        <f>SUM(T167:T186)</f>
        <v>112622.13602416002</v>
      </c>
      <c r="U187" s="80">
        <f>SUM(U167:U186)</f>
        <v>106247.29813599998</v>
      </c>
      <c r="V187" s="22">
        <f>SUM(V167:V184)</f>
        <v>52556.996811274679</v>
      </c>
      <c r="W187" s="84"/>
      <c r="X187" s="85"/>
      <c r="Y187" s="135"/>
      <c r="Z187" s="136"/>
    </row>
    <row r="188" spans="1:26" ht="13.5" customHeight="1" x14ac:dyDescent="0.2">
      <c r="E188" s="172"/>
      <c r="F188" s="76"/>
      <c r="G188" s="76"/>
      <c r="H188" s="76"/>
      <c r="I188" s="76"/>
      <c r="J188" s="76"/>
      <c r="K188" s="173"/>
      <c r="L188" s="76"/>
      <c r="N188" s="23"/>
      <c r="O188" s="448"/>
      <c r="T188" s="176"/>
      <c r="W188" s="69"/>
      <c r="X188" s="70"/>
      <c r="Y188" s="71"/>
    </row>
    <row r="189" spans="1:26" ht="15" x14ac:dyDescent="0.25">
      <c r="B189" s="6"/>
      <c r="C189" s="34"/>
      <c r="D189" s="34" t="s">
        <v>585</v>
      </c>
      <c r="E189" s="34"/>
      <c r="F189" s="34"/>
      <c r="G189" s="34"/>
      <c r="H189" s="34"/>
      <c r="I189" s="390"/>
      <c r="J189" s="34"/>
      <c r="K189" s="34"/>
      <c r="L189" s="390"/>
      <c r="N189" s="23"/>
      <c r="O189" s="448"/>
      <c r="T189" s="176"/>
      <c r="W189" s="69"/>
      <c r="X189" s="70"/>
      <c r="Y189" s="71"/>
    </row>
    <row r="190" spans="1:26" ht="15" x14ac:dyDescent="0.25">
      <c r="B190" s="388" t="s">
        <v>4</v>
      </c>
      <c r="C190" s="389"/>
      <c r="D190" s="34" t="s">
        <v>143</v>
      </c>
      <c r="E190" s="34"/>
      <c r="F190" s="390"/>
      <c r="G190" s="390"/>
      <c r="H190" s="521"/>
      <c r="I190" s="521"/>
      <c r="J190" s="390"/>
      <c r="K190" s="35"/>
      <c r="L190" s="389"/>
      <c r="N190" s="23"/>
      <c r="O190" s="448"/>
      <c r="T190" s="176"/>
      <c r="W190" s="69"/>
      <c r="X190" s="70"/>
      <c r="Y190" s="71"/>
    </row>
    <row r="191" spans="1:26" ht="15.75" thickBot="1" x14ac:dyDescent="0.3">
      <c r="B191" s="8"/>
      <c r="C191" s="389"/>
      <c r="D191" s="34"/>
      <c r="E191" s="34"/>
      <c r="F191" s="390"/>
      <c r="G191" s="390"/>
      <c r="H191" s="390"/>
      <c r="I191" s="390"/>
      <c r="J191" s="390"/>
      <c r="K191" s="35"/>
      <c r="L191" s="389"/>
      <c r="N191" s="23"/>
      <c r="O191" s="448"/>
      <c r="T191" s="176"/>
      <c r="W191" s="69"/>
      <c r="X191" s="70"/>
      <c r="Y191" s="71"/>
    </row>
    <row r="192" spans="1:26" ht="12.75" customHeight="1" x14ac:dyDescent="0.2">
      <c r="B192" s="547"/>
      <c r="C192" s="549" t="s">
        <v>7</v>
      </c>
      <c r="D192" s="549" t="s">
        <v>8</v>
      </c>
      <c r="E192" s="549" t="s">
        <v>9</v>
      </c>
      <c r="F192" s="551" t="s">
        <v>10</v>
      </c>
      <c r="G192" s="529" t="s">
        <v>11</v>
      </c>
      <c r="H192" s="551" t="s">
        <v>12</v>
      </c>
      <c r="I192" s="549" t="s">
        <v>13</v>
      </c>
      <c r="J192" s="549" t="s">
        <v>14</v>
      </c>
      <c r="K192" s="553" t="s">
        <v>15</v>
      </c>
      <c r="L192" s="40"/>
      <c r="M192" s="519" t="s">
        <v>16</v>
      </c>
      <c r="N192" s="519" t="s">
        <v>17</v>
      </c>
      <c r="O192" s="446"/>
      <c r="P192" s="517" t="s">
        <v>18</v>
      </c>
      <c r="Q192" s="517" t="s">
        <v>19</v>
      </c>
      <c r="R192" s="517" t="s">
        <v>20</v>
      </c>
      <c r="S192" s="518" t="s">
        <v>21</v>
      </c>
      <c r="T192" s="519" t="s">
        <v>22</v>
      </c>
      <c r="U192" s="519" t="s">
        <v>16</v>
      </c>
      <c r="V192" s="522" t="s">
        <v>23</v>
      </c>
      <c r="W192" s="522" t="s">
        <v>24</v>
      </c>
      <c r="X192" s="517" t="s">
        <v>25</v>
      </c>
      <c r="Y192" s="517" t="s">
        <v>26</v>
      </c>
      <c r="Z192" s="520" t="s">
        <v>27</v>
      </c>
    </row>
    <row r="193" spans="1:26" ht="13.5" customHeight="1" thickBot="1" x14ac:dyDescent="0.25">
      <c r="B193" s="548"/>
      <c r="C193" s="550"/>
      <c r="D193" s="550"/>
      <c r="E193" s="550"/>
      <c r="F193" s="552"/>
      <c r="G193" s="530"/>
      <c r="H193" s="552"/>
      <c r="I193" s="550"/>
      <c r="J193" s="550"/>
      <c r="K193" s="554"/>
      <c r="L193" s="40"/>
      <c r="M193" s="519"/>
      <c r="N193" s="519"/>
      <c r="O193" s="446"/>
      <c r="P193" s="517"/>
      <c r="Q193" s="517"/>
      <c r="R193" s="517"/>
      <c r="S193" s="518"/>
      <c r="T193" s="519"/>
      <c r="U193" s="519"/>
      <c r="V193" s="522"/>
      <c r="W193" s="522"/>
      <c r="X193" s="517"/>
      <c r="Y193" s="517"/>
      <c r="Z193" s="520"/>
    </row>
    <row r="194" spans="1:26" ht="13.5" customHeight="1" thickBot="1" x14ac:dyDescent="0.25">
      <c r="B194" s="17"/>
      <c r="C194" s="40"/>
      <c r="D194" s="40"/>
      <c r="E194" s="40"/>
      <c r="F194" s="174"/>
      <c r="G194" s="174"/>
      <c r="H194" s="174"/>
      <c r="I194" s="40"/>
      <c r="J194" s="40"/>
      <c r="K194" s="175"/>
      <c r="L194" s="40"/>
      <c r="M194" s="176"/>
      <c r="N194" s="176"/>
      <c r="O194" s="451"/>
      <c r="P194" s="177"/>
      <c r="Q194" s="177"/>
      <c r="R194" s="177"/>
      <c r="S194" s="145"/>
      <c r="T194" s="176"/>
      <c r="U194" s="176"/>
      <c r="V194" s="178"/>
      <c r="W194" s="178"/>
      <c r="X194" s="177"/>
      <c r="Y194" s="177"/>
      <c r="Z194" s="179"/>
    </row>
    <row r="195" spans="1:26" ht="13.5" customHeight="1" x14ac:dyDescent="0.2">
      <c r="A195" s="1">
        <v>93</v>
      </c>
      <c r="B195" s="368" t="s">
        <v>144</v>
      </c>
      <c r="C195" s="180" t="s">
        <v>145</v>
      </c>
      <c r="D195" s="42" t="s">
        <v>29</v>
      </c>
      <c r="E195" s="117">
        <v>43525</v>
      </c>
      <c r="F195" s="44">
        <v>6402.7404720000004</v>
      </c>
      <c r="G195" s="44">
        <f t="shared" ref="G195:G199" si="103">F195/15</f>
        <v>426.84936480000005</v>
      </c>
      <c r="H195" s="44"/>
      <c r="I195" s="44">
        <f t="shared" ref="I195:I199" si="104">F195/15*P195</f>
        <v>29452.606171200005</v>
      </c>
      <c r="J195" s="44">
        <f t="shared" ref="J195:J199" si="105">F195/15*Q195</f>
        <v>6658.8500908800006</v>
      </c>
      <c r="K195" s="487">
        <v>0</v>
      </c>
      <c r="L195" s="40"/>
      <c r="M195" s="47">
        <v>6040.3212000000003</v>
      </c>
      <c r="N195" s="48">
        <f>M195*(1+6%)</f>
        <v>6402.7404720000004</v>
      </c>
      <c r="O195" s="447">
        <f t="shared" ref="O195:O199" si="106">N195-F195</f>
        <v>0</v>
      </c>
      <c r="P195" s="49">
        <v>69</v>
      </c>
      <c r="Q195" s="49">
        <v>15.6</v>
      </c>
      <c r="R195" s="59">
        <f>E195</f>
        <v>43525</v>
      </c>
      <c r="S195" s="122">
        <v>0</v>
      </c>
      <c r="T195" s="454">
        <f t="shared" ref="T195:T199" si="107">M195*(1+W195)</f>
        <v>6402.7404720000004</v>
      </c>
      <c r="U195" s="125">
        <f>T195/1.06</f>
        <v>6040.3212000000003</v>
      </c>
      <c r="V195" s="168">
        <f>T195/15*7</f>
        <v>2987.9455536000005</v>
      </c>
      <c r="W195" s="25">
        <v>0.06</v>
      </c>
      <c r="X195" s="54">
        <v>44742</v>
      </c>
      <c r="Y195" s="55">
        <f t="shared" ref="Y195:Y199" si="108">(YEAR(X195)-YEAR(E195))*12+MONTH(X195)-MONTH(E195)</f>
        <v>39</v>
      </c>
      <c r="Z195" s="56">
        <f t="shared" ref="Z195:Z199" si="109">Y195/12</f>
        <v>3.25</v>
      </c>
    </row>
    <row r="196" spans="1:26" ht="13.5" customHeight="1" x14ac:dyDescent="0.2">
      <c r="A196" s="1">
        <v>94</v>
      </c>
      <c r="B196" s="417" t="s">
        <v>136</v>
      </c>
      <c r="C196" s="418" t="s">
        <v>169</v>
      </c>
      <c r="D196" s="419" t="s">
        <v>29</v>
      </c>
      <c r="E196" s="420">
        <v>44501</v>
      </c>
      <c r="F196" s="421">
        <v>2650</v>
      </c>
      <c r="G196" s="421">
        <f t="shared" si="103"/>
        <v>176.66666666666666</v>
      </c>
      <c r="H196" s="421"/>
      <c r="I196" s="421">
        <f t="shared" ref="I196" si="110">F196/15*P196</f>
        <v>12190</v>
      </c>
      <c r="J196" s="421">
        <f t="shared" ref="J196" si="111">F196/15*Q196</f>
        <v>2756</v>
      </c>
      <c r="K196" s="492">
        <v>0</v>
      </c>
      <c r="L196" s="40"/>
      <c r="M196" s="47">
        <v>2500</v>
      </c>
      <c r="N196" s="48">
        <f>M196*(1+6%)</f>
        <v>2650</v>
      </c>
      <c r="O196" s="447">
        <f t="shared" si="106"/>
        <v>0</v>
      </c>
      <c r="P196" s="49">
        <v>69</v>
      </c>
      <c r="Q196" s="49">
        <v>15.6</v>
      </c>
      <c r="R196" s="59">
        <f t="shared" ref="R196:R199" si="112">E196</f>
        <v>44501</v>
      </c>
      <c r="S196" s="122">
        <v>0</v>
      </c>
      <c r="T196" s="454">
        <f t="shared" ref="T196" si="113">M196*(1+W196)</f>
        <v>2650</v>
      </c>
      <c r="U196" s="125">
        <f>T196/1.06</f>
        <v>2500</v>
      </c>
      <c r="V196" s="168">
        <f>T196/15*7</f>
        <v>1236.6666666666665</v>
      </c>
      <c r="W196" s="25">
        <v>0.06</v>
      </c>
      <c r="X196" s="54">
        <v>44742</v>
      </c>
      <c r="Y196" s="55">
        <f t="shared" ref="Y196" si="114">(YEAR(X196)-YEAR(E196))*12+MONTH(X196)-MONTH(E196)</f>
        <v>7</v>
      </c>
      <c r="Z196" s="56">
        <f t="shared" ref="Z196" si="115">Y196/12</f>
        <v>0.58333333333333337</v>
      </c>
    </row>
    <row r="197" spans="1:26" x14ac:dyDescent="0.2">
      <c r="A197" s="1">
        <v>95</v>
      </c>
      <c r="B197" s="364" t="s">
        <v>146</v>
      </c>
      <c r="C197" s="57" t="s">
        <v>112</v>
      </c>
      <c r="D197" s="58" t="s">
        <v>42</v>
      </c>
      <c r="E197" s="59">
        <v>38574</v>
      </c>
      <c r="F197" s="391">
        <v>5775.9400000000005</v>
      </c>
      <c r="G197" s="391">
        <f t="shared" si="103"/>
        <v>385.0626666666667</v>
      </c>
      <c r="H197" s="391"/>
      <c r="I197" s="391">
        <f t="shared" si="104"/>
        <v>26569.324000000001</v>
      </c>
      <c r="J197" s="391">
        <f t="shared" si="105"/>
        <v>7855.2784000000001</v>
      </c>
      <c r="K197" s="489">
        <f>F197/15*12+S197+S197</f>
        <v>5679.3919999999998</v>
      </c>
      <c r="L197" s="46"/>
      <c r="M197" s="47">
        <v>5449</v>
      </c>
      <c r="N197" s="48">
        <f>M197*(1+6%)</f>
        <v>5775.9400000000005</v>
      </c>
      <c r="O197" s="447">
        <f t="shared" si="106"/>
        <v>0</v>
      </c>
      <c r="P197" s="49">
        <v>69</v>
      </c>
      <c r="Q197" s="49">
        <v>20.399999999999999</v>
      </c>
      <c r="R197" s="59">
        <f t="shared" si="112"/>
        <v>38574</v>
      </c>
      <c r="S197" s="122">
        <v>529.32000000000005</v>
      </c>
      <c r="T197" s="454">
        <f t="shared" si="107"/>
        <v>5775.9400000000005</v>
      </c>
      <c r="U197" s="125">
        <f t="shared" ref="U197:U199" si="116">T197/1.06</f>
        <v>5449</v>
      </c>
      <c r="V197" s="168">
        <f t="shared" ref="V197:V199" si="117">T197/15*7</f>
        <v>2695.4386666666669</v>
      </c>
      <c r="W197" s="25">
        <v>0.06</v>
      </c>
      <c r="X197" s="54">
        <v>44742</v>
      </c>
      <c r="Y197" s="55">
        <f t="shared" si="108"/>
        <v>202</v>
      </c>
      <c r="Z197" s="56">
        <f t="shared" si="109"/>
        <v>16.833333333333332</v>
      </c>
    </row>
    <row r="198" spans="1:26" x14ac:dyDescent="0.2">
      <c r="A198" s="1">
        <v>96</v>
      </c>
      <c r="B198" s="364" t="s">
        <v>147</v>
      </c>
      <c r="C198" s="57" t="s">
        <v>41</v>
      </c>
      <c r="D198" s="58" t="s">
        <v>29</v>
      </c>
      <c r="E198" s="59">
        <v>36613</v>
      </c>
      <c r="F198" s="391">
        <v>4060.4913489600012</v>
      </c>
      <c r="G198" s="391">
        <f t="shared" si="103"/>
        <v>270.69942326400007</v>
      </c>
      <c r="H198" s="391"/>
      <c r="I198" s="391">
        <f t="shared" si="104"/>
        <v>18678.260205216004</v>
      </c>
      <c r="J198" s="391">
        <f t="shared" si="105"/>
        <v>5522.268234585601</v>
      </c>
      <c r="K198" s="488">
        <f>F198/15*12+S198+S198</f>
        <v>4622.9930791680008</v>
      </c>
      <c r="L198" s="46"/>
      <c r="M198" s="47">
        <v>3830.6522160000009</v>
      </c>
      <c r="N198" s="48">
        <f>M198*(1+6%)</f>
        <v>4060.4913489600012</v>
      </c>
      <c r="O198" s="447">
        <f t="shared" si="106"/>
        <v>0</v>
      </c>
      <c r="P198" s="49">
        <v>69</v>
      </c>
      <c r="Q198" s="49">
        <v>20.399999999999999</v>
      </c>
      <c r="R198" s="59">
        <f t="shared" si="112"/>
        <v>36613</v>
      </c>
      <c r="S198" s="122">
        <v>687.3</v>
      </c>
      <c r="T198" s="454">
        <f t="shared" si="107"/>
        <v>4060.4913489600012</v>
      </c>
      <c r="U198" s="125">
        <f t="shared" si="116"/>
        <v>3830.6522160000009</v>
      </c>
      <c r="V198" s="168">
        <f t="shared" si="117"/>
        <v>1894.8959628480006</v>
      </c>
      <c r="W198" s="25">
        <v>0.06</v>
      </c>
      <c r="X198" s="54">
        <v>44742</v>
      </c>
      <c r="Y198" s="55">
        <f t="shared" si="108"/>
        <v>267</v>
      </c>
      <c r="Z198" s="56">
        <f t="shared" si="109"/>
        <v>22.25</v>
      </c>
    </row>
    <row r="199" spans="1:26" x14ac:dyDescent="0.2">
      <c r="A199" s="1">
        <v>97</v>
      </c>
      <c r="B199" s="19" t="s">
        <v>148</v>
      </c>
      <c r="C199" s="181" t="s">
        <v>85</v>
      </c>
      <c r="D199" s="89" t="s">
        <v>42</v>
      </c>
      <c r="E199" s="160">
        <v>38426</v>
      </c>
      <c r="F199" s="393">
        <v>7229.7192643200005</v>
      </c>
      <c r="G199" s="393">
        <f t="shared" si="103"/>
        <v>481.98128428800004</v>
      </c>
      <c r="H199" s="393"/>
      <c r="I199" s="393">
        <f t="shared" si="104"/>
        <v>33256.708615872005</v>
      </c>
      <c r="J199" s="393">
        <f t="shared" si="105"/>
        <v>9832.4181994751998</v>
      </c>
      <c r="K199" s="488">
        <f>F199/15*12+S199+S199</f>
        <v>6842.4154114559997</v>
      </c>
      <c r="L199" s="46"/>
      <c r="M199" s="47">
        <v>6820.4898720000001</v>
      </c>
      <c r="N199" s="48">
        <f>M199*(1+6%)</f>
        <v>7229.7192643200005</v>
      </c>
      <c r="O199" s="447">
        <f t="shared" si="106"/>
        <v>0</v>
      </c>
      <c r="P199" s="49">
        <v>69</v>
      </c>
      <c r="Q199" s="49">
        <v>20.399999999999999</v>
      </c>
      <c r="R199" s="59">
        <f t="shared" si="112"/>
        <v>38426</v>
      </c>
      <c r="S199" s="122">
        <v>529.32000000000005</v>
      </c>
      <c r="T199" s="454">
        <f t="shared" si="107"/>
        <v>7229.7192643200005</v>
      </c>
      <c r="U199" s="125">
        <f t="shared" si="116"/>
        <v>6820.4898720000001</v>
      </c>
      <c r="V199" s="168">
        <f t="shared" si="117"/>
        <v>3373.8689900160002</v>
      </c>
      <c r="W199" s="25">
        <v>0.06</v>
      </c>
      <c r="X199" s="54">
        <v>44742</v>
      </c>
      <c r="Y199" s="55">
        <f t="shared" si="108"/>
        <v>207</v>
      </c>
      <c r="Z199" s="56">
        <f t="shared" si="109"/>
        <v>17.25</v>
      </c>
    </row>
    <row r="200" spans="1:26" ht="13.5" thickBot="1" x14ac:dyDescent="0.25">
      <c r="A200" s="11"/>
      <c r="B200" s="383"/>
      <c r="C200" s="88"/>
      <c r="D200" s="89"/>
      <c r="E200" s="90"/>
      <c r="F200" s="393"/>
      <c r="G200" s="393"/>
      <c r="H200" s="393"/>
      <c r="I200" s="393"/>
      <c r="J200" s="393"/>
      <c r="K200" s="124"/>
      <c r="L200" s="46"/>
      <c r="M200" s="47"/>
      <c r="N200" s="48"/>
      <c r="O200" s="447"/>
      <c r="P200" s="49"/>
      <c r="Q200" s="49"/>
      <c r="R200" s="59"/>
      <c r="S200" s="122"/>
      <c r="T200" s="454"/>
      <c r="U200" s="125"/>
      <c r="V200" s="168"/>
      <c r="W200" s="25"/>
      <c r="X200" s="54"/>
      <c r="Y200" s="55"/>
      <c r="Z200" s="56"/>
    </row>
    <row r="201" spans="1:26" ht="13.5" thickBot="1" x14ac:dyDescent="0.25">
      <c r="B201" s="13"/>
      <c r="C201" s="95"/>
      <c r="D201" s="96"/>
      <c r="E201" s="97"/>
      <c r="F201" s="98"/>
      <c r="G201" s="98"/>
      <c r="H201" s="98"/>
      <c r="I201" s="98"/>
      <c r="J201" s="98"/>
      <c r="K201" s="99"/>
      <c r="N201" s="23"/>
      <c r="O201" s="448"/>
      <c r="T201" s="176"/>
      <c r="W201" s="69"/>
      <c r="X201" s="70"/>
      <c r="Y201" s="71"/>
    </row>
    <row r="202" spans="1:26" x14ac:dyDescent="0.2">
      <c r="B202" s="12" t="s">
        <v>32</v>
      </c>
      <c r="C202" s="72" t="s">
        <v>33</v>
      </c>
      <c r="D202" s="73"/>
      <c r="E202" s="74" t="s">
        <v>34</v>
      </c>
      <c r="F202" s="75">
        <f t="shared" ref="F202:K202" si="118">SUM(F195:F201)</f>
        <v>26118.891085280004</v>
      </c>
      <c r="G202" s="75">
        <f t="shared" si="118"/>
        <v>1741.2594056853336</v>
      </c>
      <c r="H202" s="75">
        <f t="shared" si="118"/>
        <v>0</v>
      </c>
      <c r="I202" s="75">
        <f t="shared" si="118"/>
        <v>120146.89899228803</v>
      </c>
      <c r="J202" s="75">
        <f t="shared" si="118"/>
        <v>32624.814924940802</v>
      </c>
      <c r="K202" s="484">
        <f t="shared" si="118"/>
        <v>17144.800490624002</v>
      </c>
      <c r="L202" s="76"/>
      <c r="M202" s="30" t="s">
        <v>35</v>
      </c>
      <c r="N202" s="23"/>
      <c r="O202" s="448"/>
      <c r="T202" s="176"/>
      <c r="W202" s="69"/>
      <c r="X202" s="70"/>
      <c r="Y202" s="71"/>
    </row>
    <row r="203" spans="1:26" ht="19.5" customHeight="1" thickBot="1" x14ac:dyDescent="0.25">
      <c r="B203" s="12" t="s">
        <v>36</v>
      </c>
      <c r="C203" s="72" t="s">
        <v>37</v>
      </c>
      <c r="D203" s="441" t="s">
        <v>35</v>
      </c>
      <c r="E203" s="166" t="s">
        <v>38</v>
      </c>
      <c r="F203" s="78">
        <f>F202*24</f>
        <v>626853.38604672009</v>
      </c>
      <c r="G203" s="78">
        <f>G202*7</f>
        <v>12188.815839797335</v>
      </c>
      <c r="H203" s="78">
        <f>H202*24</f>
        <v>0</v>
      </c>
      <c r="I203" s="78">
        <f>I202</f>
        <v>120146.89899228803</v>
      </c>
      <c r="J203" s="78">
        <f>J202</f>
        <v>32624.814924940802</v>
      </c>
      <c r="K203" s="79">
        <f>K202</f>
        <v>17144.800490624002</v>
      </c>
      <c r="L203" s="76"/>
      <c r="M203" s="80">
        <f>SUM(M195:M202)</f>
        <v>24640.463287999999</v>
      </c>
      <c r="N203" s="81"/>
      <c r="O203" s="449"/>
      <c r="P203" s="392"/>
      <c r="Q203" s="392"/>
      <c r="R203" s="134"/>
      <c r="S203" s="83"/>
      <c r="T203" s="454">
        <f>SUM(T195:T202)</f>
        <v>26118.891085280004</v>
      </c>
      <c r="U203" s="80">
        <f>SUM(U195:U202)</f>
        <v>24640.463287999999</v>
      </c>
      <c r="V203" s="22">
        <f>SUM(V195:V200)</f>
        <v>12188.815839797335</v>
      </c>
      <c r="W203" s="84"/>
      <c r="X203" s="85"/>
      <c r="Y203" s="135"/>
      <c r="Z203" s="136"/>
    </row>
    <row r="204" spans="1:26" x14ac:dyDescent="0.2">
      <c r="B204" s="12"/>
      <c r="N204" s="23"/>
      <c r="O204" s="448"/>
      <c r="T204" s="176"/>
      <c r="W204" s="69"/>
      <c r="X204" s="70"/>
      <c r="Y204" s="71"/>
    </row>
    <row r="205" spans="1:26" ht="15" x14ac:dyDescent="0.25">
      <c r="B205" s="6"/>
      <c r="C205" s="34"/>
      <c r="D205" s="34" t="s">
        <v>585</v>
      </c>
      <c r="E205" s="34"/>
      <c r="F205" s="34"/>
      <c r="G205" s="34"/>
      <c r="H205" s="34"/>
      <c r="I205" s="390"/>
      <c r="J205" s="34"/>
      <c r="K205" s="34"/>
      <c r="L205" s="390"/>
      <c r="N205" s="23"/>
      <c r="O205" s="448"/>
      <c r="T205" s="176"/>
      <c r="W205" s="69"/>
      <c r="X205" s="70"/>
      <c r="Y205" s="71"/>
    </row>
    <row r="206" spans="1:26" ht="15" x14ac:dyDescent="0.25">
      <c r="B206" s="388" t="s">
        <v>4</v>
      </c>
      <c r="C206" s="389"/>
      <c r="D206" s="34" t="s">
        <v>149</v>
      </c>
      <c r="E206" s="34"/>
      <c r="F206" s="390"/>
      <c r="G206" s="390"/>
      <c r="H206" s="521"/>
      <c r="I206" s="521"/>
      <c r="J206" s="390"/>
      <c r="K206" s="35"/>
      <c r="L206" s="389"/>
      <c r="N206" s="23"/>
      <c r="O206" s="448"/>
      <c r="T206" s="176"/>
      <c r="W206" s="69"/>
      <c r="X206" s="70"/>
      <c r="Y206" s="71"/>
    </row>
    <row r="207" spans="1:26" ht="14.25" thickBot="1" x14ac:dyDescent="0.25">
      <c r="B207" s="9"/>
      <c r="C207" s="36"/>
      <c r="D207" s="36"/>
      <c r="E207" s="36"/>
      <c r="F207" s="37"/>
      <c r="G207" s="37"/>
      <c r="H207" s="37"/>
      <c r="I207" s="37"/>
      <c r="J207" s="37"/>
      <c r="K207" s="39"/>
      <c r="L207" s="36"/>
      <c r="N207" s="23"/>
      <c r="O207" s="448"/>
      <c r="T207" s="176"/>
      <c r="W207" s="69"/>
      <c r="X207" s="70"/>
      <c r="Y207" s="71"/>
    </row>
    <row r="208" spans="1:26" ht="12.75" customHeight="1" x14ac:dyDescent="0.2">
      <c r="B208" s="547" t="s">
        <v>6</v>
      </c>
      <c r="C208" s="549" t="s">
        <v>7</v>
      </c>
      <c r="D208" s="549" t="s">
        <v>8</v>
      </c>
      <c r="E208" s="549" t="s">
        <v>9</v>
      </c>
      <c r="F208" s="551" t="s">
        <v>10</v>
      </c>
      <c r="G208" s="529" t="s">
        <v>11</v>
      </c>
      <c r="H208" s="551" t="s">
        <v>12</v>
      </c>
      <c r="I208" s="549" t="s">
        <v>13</v>
      </c>
      <c r="J208" s="549" t="s">
        <v>14</v>
      </c>
      <c r="K208" s="553" t="s">
        <v>15</v>
      </c>
      <c r="L208" s="40"/>
      <c r="M208" s="519" t="s">
        <v>16</v>
      </c>
      <c r="N208" s="519" t="s">
        <v>17</v>
      </c>
      <c r="O208" s="446"/>
      <c r="P208" s="517" t="s">
        <v>18</v>
      </c>
      <c r="Q208" s="517" t="s">
        <v>19</v>
      </c>
      <c r="R208" s="517" t="s">
        <v>20</v>
      </c>
      <c r="S208" s="518" t="s">
        <v>21</v>
      </c>
      <c r="T208" s="519" t="s">
        <v>22</v>
      </c>
      <c r="U208" s="519" t="s">
        <v>16</v>
      </c>
      <c r="V208" s="522" t="s">
        <v>23</v>
      </c>
      <c r="W208" s="522" t="s">
        <v>24</v>
      </c>
      <c r="X208" s="517" t="s">
        <v>25</v>
      </c>
      <c r="Y208" s="517" t="s">
        <v>26</v>
      </c>
      <c r="Z208" s="520" t="s">
        <v>27</v>
      </c>
    </row>
    <row r="209" spans="1:26" ht="13.5" customHeight="1" thickBot="1" x14ac:dyDescent="0.25">
      <c r="B209" s="548"/>
      <c r="C209" s="550"/>
      <c r="D209" s="550"/>
      <c r="E209" s="550"/>
      <c r="F209" s="552"/>
      <c r="G209" s="530"/>
      <c r="H209" s="552"/>
      <c r="I209" s="550"/>
      <c r="J209" s="550"/>
      <c r="K209" s="554"/>
      <c r="L209" s="40"/>
      <c r="M209" s="519"/>
      <c r="N209" s="519"/>
      <c r="O209" s="446"/>
      <c r="P209" s="517"/>
      <c r="Q209" s="517"/>
      <c r="R209" s="517"/>
      <c r="S209" s="518"/>
      <c r="T209" s="519"/>
      <c r="U209" s="519"/>
      <c r="V209" s="522"/>
      <c r="W209" s="522"/>
      <c r="X209" s="517"/>
      <c r="Y209" s="517"/>
      <c r="Z209" s="520"/>
    </row>
    <row r="210" spans="1:26" ht="13.5" customHeight="1" thickBot="1" x14ac:dyDescent="0.25">
      <c r="B210" s="17"/>
      <c r="C210" s="40"/>
      <c r="D210" s="40"/>
      <c r="E210" s="40"/>
      <c r="F210" s="174"/>
      <c r="G210" s="174"/>
      <c r="H210" s="174"/>
      <c r="I210" s="40"/>
      <c r="J210" s="40"/>
      <c r="K210" s="175"/>
      <c r="L210" s="40"/>
      <c r="N210" s="23"/>
      <c r="O210" s="448"/>
      <c r="T210" s="176"/>
      <c r="W210" s="69"/>
      <c r="X210" s="70"/>
      <c r="Y210" s="71"/>
    </row>
    <row r="211" spans="1:26" ht="13.5" customHeight="1" x14ac:dyDescent="0.2">
      <c r="A211" s="1">
        <v>98</v>
      </c>
      <c r="B211" s="398" t="s">
        <v>150</v>
      </c>
      <c r="C211" s="41" t="s">
        <v>48</v>
      </c>
      <c r="D211" s="42" t="s">
        <v>29</v>
      </c>
      <c r="E211" s="42" t="s">
        <v>552</v>
      </c>
      <c r="F211" s="44">
        <v>3276.46</v>
      </c>
      <c r="G211" s="44">
        <f>F211/15</f>
        <v>218.43066666666667</v>
      </c>
      <c r="H211" s="44"/>
      <c r="I211" s="44">
        <f>F211/15*P211</f>
        <v>15071.716</v>
      </c>
      <c r="J211" s="44">
        <f>F211/15*Q211</f>
        <v>4455.9856</v>
      </c>
      <c r="K211" s="487">
        <v>0</v>
      </c>
      <c r="L211" s="46"/>
      <c r="M211" s="454">
        <v>3091</v>
      </c>
      <c r="N211" s="48">
        <f>M211*(1+6%)</f>
        <v>3276.46</v>
      </c>
      <c r="O211" s="447">
        <f>N211-F211</f>
        <v>0</v>
      </c>
      <c r="P211" s="49">
        <v>69</v>
      </c>
      <c r="Q211" s="49">
        <v>20.399999999999999</v>
      </c>
      <c r="R211" s="59" t="str">
        <f>E211</f>
        <v>16/10/2019</v>
      </c>
      <c r="S211" s="122">
        <v>0</v>
      </c>
      <c r="T211" s="454">
        <f>M211*(1+W211)</f>
        <v>3276.46</v>
      </c>
      <c r="U211" s="53">
        <f>T211/1.06</f>
        <v>3091</v>
      </c>
      <c r="V211" s="53">
        <f>T211/15*7</f>
        <v>1529.0146666666667</v>
      </c>
      <c r="W211" s="25">
        <v>0.06</v>
      </c>
      <c r="X211" s="54">
        <v>44742</v>
      </c>
      <c r="Y211" s="55">
        <f>(YEAR(X211)-YEAR(E211))*12+MONTH(X211)-MONTH(E211)</f>
        <v>32</v>
      </c>
      <c r="Z211" s="56">
        <f>Y211/12</f>
        <v>2.6666666666666665</v>
      </c>
    </row>
    <row r="212" spans="1:26" ht="13.5" customHeight="1" x14ac:dyDescent="0.2">
      <c r="A212" s="1">
        <v>99</v>
      </c>
      <c r="B212" s="362" t="s">
        <v>490</v>
      </c>
      <c r="C212" s="105" t="s">
        <v>491</v>
      </c>
      <c r="D212" s="58" t="s">
        <v>30</v>
      </c>
      <c r="E212" s="58" t="s">
        <v>492</v>
      </c>
      <c r="F212" s="458">
        <v>13125.980000000001</v>
      </c>
      <c r="G212" s="391">
        <f>F212/15</f>
        <v>875.06533333333346</v>
      </c>
      <c r="H212" s="391"/>
      <c r="I212" s="391">
        <f>F212/15*P212</f>
        <v>60379.508000000009</v>
      </c>
      <c r="J212" s="391">
        <f>F212/15*Q212</f>
        <v>17851.3328</v>
      </c>
      <c r="K212" s="489">
        <v>0</v>
      </c>
      <c r="L212" s="46"/>
      <c r="M212" s="454">
        <v>12383</v>
      </c>
      <c r="N212" s="48">
        <f>M212*(1+6%)</f>
        <v>13125.980000000001</v>
      </c>
      <c r="O212" s="447">
        <f>N212-F212</f>
        <v>0</v>
      </c>
      <c r="P212" s="49">
        <v>69</v>
      </c>
      <c r="Q212" s="49">
        <v>20.399999999999999</v>
      </c>
      <c r="R212" s="59" t="str">
        <f t="shared" ref="R212:R215" si="119">E212</f>
        <v>01/09/2021</v>
      </c>
      <c r="S212" s="122">
        <v>0</v>
      </c>
      <c r="T212" s="454">
        <f>M212*(1+W212)</f>
        <v>13125.980000000001</v>
      </c>
      <c r="U212" s="53">
        <f>T212/1.06</f>
        <v>12383</v>
      </c>
      <c r="V212" s="53">
        <f>T212/15*7</f>
        <v>6125.4573333333337</v>
      </c>
      <c r="W212" s="25">
        <v>0.06</v>
      </c>
      <c r="X212" s="54">
        <v>44742</v>
      </c>
      <c r="Y212" s="55">
        <f>(YEAR(X212)-YEAR(E212))*12+MONTH(X212)-MONTH(E212)</f>
        <v>9</v>
      </c>
      <c r="Z212" s="56">
        <f>Y212/12</f>
        <v>0.75</v>
      </c>
    </row>
    <row r="213" spans="1:26" x14ac:dyDescent="0.2">
      <c r="A213" s="1">
        <v>100</v>
      </c>
      <c r="B213" s="367" t="s">
        <v>151</v>
      </c>
      <c r="C213" s="57" t="s">
        <v>152</v>
      </c>
      <c r="D213" s="58" t="s">
        <v>29</v>
      </c>
      <c r="E213" s="59">
        <v>36753</v>
      </c>
      <c r="F213" s="458">
        <v>4679.9000000000005</v>
      </c>
      <c r="G213" s="391">
        <f>F213/15</f>
        <v>311.9933333333334</v>
      </c>
      <c r="H213" s="60"/>
      <c r="I213" s="391">
        <f>F213/15*P213</f>
        <v>21527.540000000005</v>
      </c>
      <c r="J213" s="391">
        <f>F213/15*Q213</f>
        <v>6364.6640000000007</v>
      </c>
      <c r="K213" s="489">
        <f>F213/15*12+S213+S213</f>
        <v>5118.6800000000012</v>
      </c>
      <c r="L213" s="61"/>
      <c r="M213" s="454">
        <v>4415</v>
      </c>
      <c r="N213" s="24">
        <f>M213*(1+6%)</f>
        <v>4679.9000000000005</v>
      </c>
      <c r="O213" s="447">
        <f>N213-F213</f>
        <v>0</v>
      </c>
      <c r="P213" s="49">
        <v>69</v>
      </c>
      <c r="Q213" s="49">
        <v>20.399999999999999</v>
      </c>
      <c r="R213" s="59">
        <f t="shared" si="119"/>
        <v>36753</v>
      </c>
      <c r="S213" s="51">
        <v>687.38</v>
      </c>
      <c r="T213" s="454">
        <f>M213*(1+W213)</f>
        <v>4679.9000000000005</v>
      </c>
      <c r="U213" s="53">
        <f t="shared" ref="U213:U215" si="120">T213/1.06</f>
        <v>4415</v>
      </c>
      <c r="V213" s="53">
        <f t="shared" ref="V213:V215" si="121">T213/15*7</f>
        <v>2183.9533333333338</v>
      </c>
      <c r="W213" s="25">
        <v>0.06</v>
      </c>
      <c r="X213" s="54">
        <v>44742</v>
      </c>
      <c r="Y213" s="55">
        <f>(YEAR(X213)-YEAR(E213))*12+MONTH(X213)-MONTH(E213)</f>
        <v>262</v>
      </c>
      <c r="Z213" s="56">
        <f>Y213/12</f>
        <v>21.833333333333332</v>
      </c>
    </row>
    <row r="214" spans="1:26" x14ac:dyDescent="0.2">
      <c r="A214" s="1">
        <v>101</v>
      </c>
      <c r="B214" s="367" t="s">
        <v>519</v>
      </c>
      <c r="C214" s="57" t="s">
        <v>48</v>
      </c>
      <c r="D214" s="58" t="s">
        <v>29</v>
      </c>
      <c r="E214" s="59">
        <v>44440</v>
      </c>
      <c r="F214" s="458">
        <v>6360</v>
      </c>
      <c r="G214" s="391">
        <f>F214/15</f>
        <v>424</v>
      </c>
      <c r="H214" s="60"/>
      <c r="I214" s="391">
        <f>F214/15*P214</f>
        <v>29256</v>
      </c>
      <c r="J214" s="391">
        <f>F214/15*Q214</f>
        <v>8649.5999999999985</v>
      </c>
      <c r="K214" s="489">
        <v>0</v>
      </c>
      <c r="L214" s="61"/>
      <c r="M214" s="454">
        <v>6000</v>
      </c>
      <c r="N214" s="24">
        <f>M214*(1+6%)</f>
        <v>6360</v>
      </c>
      <c r="O214" s="447">
        <f t="shared" ref="O214" si="122">N214-F214</f>
        <v>0</v>
      </c>
      <c r="P214" s="49">
        <v>69</v>
      </c>
      <c r="Q214" s="49">
        <v>20.399999999999999</v>
      </c>
      <c r="R214" s="59">
        <f t="shared" si="119"/>
        <v>44440</v>
      </c>
      <c r="S214" s="51">
        <v>0</v>
      </c>
      <c r="T214" s="454">
        <f>M214*(1+W214)</f>
        <v>6360</v>
      </c>
      <c r="U214" s="53">
        <f t="shared" si="120"/>
        <v>6000</v>
      </c>
      <c r="V214" s="53">
        <f t="shared" si="121"/>
        <v>2968</v>
      </c>
      <c r="W214" s="25">
        <v>0.06</v>
      </c>
      <c r="X214" s="54">
        <v>44742</v>
      </c>
      <c r="Y214" s="55">
        <f>(YEAR(X214)-YEAR(E214))*12+MONTH(X214)-MONTH(E214)</f>
        <v>9</v>
      </c>
      <c r="Z214" s="56">
        <f>Y214/12</f>
        <v>0.75</v>
      </c>
    </row>
    <row r="215" spans="1:26" ht="13.5" customHeight="1" thickBot="1" x14ac:dyDescent="0.25">
      <c r="A215" s="1">
        <v>102</v>
      </c>
      <c r="B215" s="416" t="s">
        <v>153</v>
      </c>
      <c r="C215" s="107" t="s">
        <v>48</v>
      </c>
      <c r="D215" s="63" t="s">
        <v>29</v>
      </c>
      <c r="E215" s="63" t="s">
        <v>492</v>
      </c>
      <c r="F215" s="65">
        <v>6360</v>
      </c>
      <c r="G215" s="65">
        <f>F215/15</f>
        <v>424</v>
      </c>
      <c r="H215" s="65"/>
      <c r="I215" s="65">
        <f>F215/15*P215</f>
        <v>29256</v>
      </c>
      <c r="J215" s="65">
        <f>F215/15*Q215</f>
        <v>8649.5999999999985</v>
      </c>
      <c r="K215" s="491">
        <v>0</v>
      </c>
      <c r="L215" s="46"/>
      <c r="M215" s="454">
        <v>6000</v>
      </c>
      <c r="N215" s="48">
        <f>M215*(1+6%)</f>
        <v>6360</v>
      </c>
      <c r="O215" s="447">
        <f>N215-F215</f>
        <v>0</v>
      </c>
      <c r="P215" s="49">
        <v>69</v>
      </c>
      <c r="Q215" s="49">
        <v>20.399999999999999</v>
      </c>
      <c r="R215" s="59" t="str">
        <f t="shared" si="119"/>
        <v>01/09/2021</v>
      </c>
      <c r="S215" s="122">
        <v>0</v>
      </c>
      <c r="T215" s="454">
        <f>M215*(1+W215)</f>
        <v>6360</v>
      </c>
      <c r="U215" s="53">
        <f t="shared" si="120"/>
        <v>6000</v>
      </c>
      <c r="V215" s="53">
        <f t="shared" si="121"/>
        <v>2968</v>
      </c>
      <c r="W215" s="25">
        <v>0.06</v>
      </c>
      <c r="X215" s="54">
        <v>44742</v>
      </c>
      <c r="Y215" s="55">
        <f>(YEAR(X215)-YEAR(E215))*12+MONTH(X215)-MONTH(E215)</f>
        <v>9</v>
      </c>
      <c r="Z215" s="56">
        <f>Y215/12</f>
        <v>0.75</v>
      </c>
    </row>
    <row r="216" spans="1:26" ht="13.5" thickBot="1" x14ac:dyDescent="0.25">
      <c r="D216" s="28"/>
      <c r="E216" s="67"/>
      <c r="F216" s="148"/>
      <c r="G216" s="148"/>
      <c r="H216" s="148"/>
      <c r="I216" s="148"/>
      <c r="J216" s="148"/>
      <c r="K216" s="149"/>
      <c r="N216" s="23"/>
      <c r="O216" s="448"/>
      <c r="T216" s="176"/>
      <c r="W216" s="69"/>
      <c r="X216" s="70"/>
      <c r="Y216" s="71"/>
    </row>
    <row r="217" spans="1:26" x14ac:dyDescent="0.2">
      <c r="B217" s="12" t="s">
        <v>32</v>
      </c>
      <c r="C217" s="72" t="s">
        <v>33</v>
      </c>
      <c r="D217" s="73"/>
      <c r="E217" s="74" t="s">
        <v>34</v>
      </c>
      <c r="F217" s="75">
        <f>SUM(F211:F216)</f>
        <v>33802.340000000004</v>
      </c>
      <c r="G217" s="75">
        <f t="shared" ref="G217:K217" si="123">SUM(G211:G216)</f>
        <v>2253.4893333333334</v>
      </c>
      <c r="H217" s="75">
        <f t="shared" si="123"/>
        <v>0</v>
      </c>
      <c r="I217" s="75">
        <f t="shared" si="123"/>
        <v>155490.76400000002</v>
      </c>
      <c r="J217" s="75">
        <f t="shared" si="123"/>
        <v>45971.182399999998</v>
      </c>
      <c r="K217" s="484">
        <f t="shared" si="123"/>
        <v>5118.6800000000012</v>
      </c>
      <c r="L217" s="76"/>
      <c r="M217" s="30" t="s">
        <v>35</v>
      </c>
      <c r="N217" s="23"/>
      <c r="O217" s="448"/>
      <c r="T217" s="176"/>
      <c r="W217" s="69"/>
      <c r="X217" s="70"/>
      <c r="Y217" s="71"/>
    </row>
    <row r="218" spans="1:26" ht="19.5" customHeight="1" thickBot="1" x14ac:dyDescent="0.25">
      <c r="B218" s="12" t="s">
        <v>36</v>
      </c>
      <c r="C218" s="72" t="s">
        <v>37</v>
      </c>
      <c r="D218" s="441" t="s">
        <v>35</v>
      </c>
      <c r="E218" s="166" t="s">
        <v>38</v>
      </c>
      <c r="F218" s="78">
        <f>F217*24</f>
        <v>811256.16000000015</v>
      </c>
      <c r="G218" s="78">
        <f>G217*7</f>
        <v>15774.425333333334</v>
      </c>
      <c r="H218" s="78">
        <f>H217*24</f>
        <v>0</v>
      </c>
      <c r="I218" s="78">
        <f>I217</f>
        <v>155490.76400000002</v>
      </c>
      <c r="J218" s="78">
        <f>J217</f>
        <v>45971.182399999998</v>
      </c>
      <c r="K218" s="79">
        <f>K217</f>
        <v>5118.6800000000012</v>
      </c>
      <c r="L218" s="76"/>
      <c r="M218" s="80">
        <f>SUM(M211:M217)</f>
        <v>31889</v>
      </c>
      <c r="N218" s="81"/>
      <c r="O218" s="449"/>
      <c r="P218" s="392"/>
      <c r="Q218" s="392"/>
      <c r="R218" s="134"/>
      <c r="S218" s="83"/>
      <c r="T218" s="454">
        <f>SUM(T211:T217)</f>
        <v>33802.340000000004</v>
      </c>
      <c r="U218" s="80">
        <f>SUM(U211:U217)</f>
        <v>31889</v>
      </c>
      <c r="V218" s="22">
        <f>SUM(V211:V215)</f>
        <v>15774.425333333334</v>
      </c>
      <c r="W218" s="84"/>
      <c r="X218" s="85"/>
      <c r="Y218" s="135"/>
      <c r="Z218" s="136"/>
    </row>
    <row r="219" spans="1:26" ht="10.5" customHeight="1" x14ac:dyDescent="0.2">
      <c r="B219" s="12"/>
      <c r="E219" s="172"/>
      <c r="F219" s="76"/>
      <c r="G219" s="76"/>
      <c r="H219" s="76"/>
      <c r="I219" s="76"/>
      <c r="J219" s="76"/>
      <c r="K219" s="173"/>
      <c r="L219" s="76"/>
      <c r="N219" s="23"/>
      <c r="O219" s="448"/>
      <c r="T219" s="176"/>
      <c r="W219" s="69"/>
      <c r="X219" s="70"/>
      <c r="Y219" s="71"/>
    </row>
    <row r="220" spans="1:26" ht="15" x14ac:dyDescent="0.25">
      <c r="B220" s="6"/>
      <c r="C220" s="34"/>
      <c r="D220" s="34" t="s">
        <v>585</v>
      </c>
      <c r="E220" s="34"/>
      <c r="F220" s="34"/>
      <c r="G220" s="34"/>
      <c r="H220" s="34"/>
      <c r="I220" s="390"/>
      <c r="J220" s="34"/>
      <c r="K220" s="34"/>
      <c r="L220" s="390"/>
      <c r="N220" s="23"/>
      <c r="O220" s="448"/>
      <c r="T220" s="176"/>
      <c r="W220" s="69"/>
      <c r="X220" s="70"/>
      <c r="Y220" s="71"/>
    </row>
    <row r="221" spans="1:26" ht="15" x14ac:dyDescent="0.25">
      <c r="B221" s="388" t="s">
        <v>4</v>
      </c>
      <c r="C221" s="389"/>
      <c r="D221" s="34" t="s">
        <v>154</v>
      </c>
      <c r="E221" s="34"/>
      <c r="F221" s="390"/>
      <c r="G221" s="390"/>
      <c r="H221" s="521"/>
      <c r="I221" s="521"/>
      <c r="J221" s="390"/>
      <c r="K221" s="35"/>
      <c r="L221" s="389"/>
      <c r="N221" s="23"/>
      <c r="O221" s="448"/>
      <c r="T221" s="176"/>
      <c r="W221" s="69"/>
      <c r="X221" s="70"/>
      <c r="Y221" s="71"/>
    </row>
    <row r="222" spans="1:26" ht="14.25" thickBot="1" x14ac:dyDescent="0.25">
      <c r="B222" s="9"/>
      <c r="C222" s="36"/>
      <c r="D222" s="36"/>
      <c r="E222" s="36"/>
      <c r="F222" s="37"/>
      <c r="G222" s="37"/>
      <c r="H222" s="37"/>
      <c r="I222" s="37"/>
      <c r="J222" s="37"/>
      <c r="K222" s="39"/>
      <c r="L222" s="36"/>
      <c r="N222" s="23"/>
      <c r="O222" s="448"/>
      <c r="T222" s="176"/>
      <c r="W222" s="69"/>
      <c r="X222" s="70"/>
      <c r="Y222" s="71"/>
    </row>
    <row r="223" spans="1:26" ht="12.75" customHeight="1" x14ac:dyDescent="0.2">
      <c r="B223" s="523" t="s">
        <v>6</v>
      </c>
      <c r="C223" s="525" t="s">
        <v>7</v>
      </c>
      <c r="D223" s="525" t="s">
        <v>8</v>
      </c>
      <c r="E223" s="525" t="s">
        <v>9</v>
      </c>
      <c r="F223" s="529" t="s">
        <v>10</v>
      </c>
      <c r="G223" s="529" t="s">
        <v>11</v>
      </c>
      <c r="H223" s="529" t="s">
        <v>12</v>
      </c>
      <c r="I223" s="525" t="s">
        <v>13</v>
      </c>
      <c r="J223" s="525" t="s">
        <v>14</v>
      </c>
      <c r="K223" s="535" t="s">
        <v>15</v>
      </c>
      <c r="L223" s="40"/>
      <c r="M223" s="519" t="s">
        <v>16</v>
      </c>
      <c r="N223" s="519" t="s">
        <v>17</v>
      </c>
      <c r="O223" s="446"/>
      <c r="P223" s="517" t="s">
        <v>18</v>
      </c>
      <c r="Q223" s="517" t="s">
        <v>19</v>
      </c>
      <c r="R223" s="517" t="s">
        <v>20</v>
      </c>
      <c r="S223" s="518" t="s">
        <v>21</v>
      </c>
      <c r="T223" s="519" t="s">
        <v>22</v>
      </c>
      <c r="U223" s="519" t="s">
        <v>16</v>
      </c>
      <c r="V223" s="522" t="s">
        <v>23</v>
      </c>
      <c r="W223" s="522" t="s">
        <v>24</v>
      </c>
      <c r="X223" s="517" t="s">
        <v>25</v>
      </c>
      <c r="Y223" s="517" t="s">
        <v>26</v>
      </c>
      <c r="Z223" s="520" t="s">
        <v>27</v>
      </c>
    </row>
    <row r="224" spans="1:26" ht="12.75" customHeight="1" thickBot="1" x14ac:dyDescent="0.25">
      <c r="B224" s="524"/>
      <c r="C224" s="526"/>
      <c r="D224" s="526"/>
      <c r="E224" s="526"/>
      <c r="F224" s="530"/>
      <c r="G224" s="530"/>
      <c r="H224" s="530"/>
      <c r="I224" s="526"/>
      <c r="J224" s="526"/>
      <c r="K224" s="536"/>
      <c r="L224" s="40"/>
      <c r="M224" s="519"/>
      <c r="N224" s="519"/>
      <c r="O224" s="446"/>
      <c r="P224" s="517"/>
      <c r="Q224" s="517"/>
      <c r="R224" s="517"/>
      <c r="S224" s="518"/>
      <c r="T224" s="519"/>
      <c r="U224" s="519"/>
      <c r="V224" s="522"/>
      <c r="W224" s="522"/>
      <c r="X224" s="517"/>
      <c r="Y224" s="517"/>
      <c r="Z224" s="520"/>
    </row>
    <row r="225" spans="1:26" ht="12.75" customHeight="1" thickBot="1" x14ac:dyDescent="0.25">
      <c r="B225" s="10"/>
      <c r="C225" s="40"/>
      <c r="D225" s="40"/>
      <c r="E225" s="40"/>
      <c r="F225" s="174"/>
      <c r="G225" s="174"/>
      <c r="H225" s="174"/>
      <c r="I225" s="40"/>
      <c r="J225" s="40"/>
      <c r="K225" s="175"/>
      <c r="L225" s="40"/>
      <c r="N225" s="23"/>
      <c r="O225" s="448"/>
      <c r="T225" s="176"/>
      <c r="W225" s="69"/>
      <c r="X225" s="70"/>
      <c r="Y225" s="71"/>
    </row>
    <row r="226" spans="1:26" ht="14.25" customHeight="1" thickBot="1" x14ac:dyDescent="0.25">
      <c r="A226" s="27">
        <v>103</v>
      </c>
      <c r="B226" s="431" t="s">
        <v>155</v>
      </c>
      <c r="C226" s="386" t="s">
        <v>156</v>
      </c>
      <c r="D226" s="377" t="s">
        <v>30</v>
      </c>
      <c r="E226" s="378">
        <v>42005</v>
      </c>
      <c r="F226" s="379">
        <v>14584.752000000002</v>
      </c>
      <c r="G226" s="379">
        <f>F226/15</f>
        <v>972.31680000000017</v>
      </c>
      <c r="H226" s="379">
        <v>4000</v>
      </c>
      <c r="I226" s="379">
        <f>F226/15*P226</f>
        <v>67089.859200000006</v>
      </c>
      <c r="J226" s="379">
        <f>F226/15*Q226</f>
        <v>19835.262720000002</v>
      </c>
      <c r="K226" s="380">
        <f>F226/15*12+S226+S226</f>
        <v>12338.121600000002</v>
      </c>
      <c r="L226" s="46"/>
      <c r="M226" s="47">
        <v>13759.2</v>
      </c>
      <c r="N226" s="24">
        <f>M226*(1+6%)</f>
        <v>14584.752000000002</v>
      </c>
      <c r="O226" s="447">
        <f t="shared" ref="O226" si="124">N226-F226</f>
        <v>0</v>
      </c>
      <c r="P226" s="49">
        <v>69</v>
      </c>
      <c r="Q226" s="49">
        <v>20.399999999999999</v>
      </c>
      <c r="R226" s="50">
        <f>E226</f>
        <v>42005</v>
      </c>
      <c r="S226" s="51">
        <v>335.16</v>
      </c>
      <c r="T226" s="454">
        <f>M226*(1+W226)</f>
        <v>14584.752000000002</v>
      </c>
      <c r="U226" s="53">
        <f>T226/1.06</f>
        <v>13759.2</v>
      </c>
      <c r="V226" s="183">
        <f>T226/15*7</f>
        <v>6806.2176000000009</v>
      </c>
      <c r="W226" s="25">
        <v>0.06</v>
      </c>
      <c r="X226" s="54">
        <v>44742</v>
      </c>
      <c r="Y226" s="55">
        <f>(YEAR(X226)-YEAR(E226))*12+MONTH(X226)-MONTH(E226)</f>
        <v>89</v>
      </c>
      <c r="Z226" s="56">
        <f>Y226/12</f>
        <v>7.416666666666667</v>
      </c>
    </row>
    <row r="227" spans="1:26" ht="13.5" customHeight="1" thickBot="1" x14ac:dyDescent="0.25">
      <c r="D227" s="28"/>
      <c r="E227" s="67"/>
      <c r="F227" s="148"/>
      <c r="G227" s="148"/>
      <c r="H227" s="148"/>
      <c r="I227" s="148"/>
      <c r="J227" s="148"/>
      <c r="K227" s="149"/>
      <c r="N227" s="23"/>
      <c r="O227" s="448"/>
      <c r="T227" s="176"/>
      <c r="W227" s="69"/>
      <c r="X227" s="70"/>
      <c r="Y227" s="184"/>
    </row>
    <row r="228" spans="1:26" x14ac:dyDescent="0.2">
      <c r="B228" s="12" t="s">
        <v>32</v>
      </c>
      <c r="C228" s="72" t="s">
        <v>33</v>
      </c>
      <c r="D228" s="73"/>
      <c r="E228" s="74" t="s">
        <v>34</v>
      </c>
      <c r="F228" s="75">
        <f t="shared" ref="F228:K228" si="125">SUM(F226:F226)</f>
        <v>14584.752000000002</v>
      </c>
      <c r="G228" s="75">
        <f t="shared" si="125"/>
        <v>972.31680000000017</v>
      </c>
      <c r="H228" s="75">
        <f t="shared" si="125"/>
        <v>4000</v>
      </c>
      <c r="I228" s="75">
        <f t="shared" si="125"/>
        <v>67089.859200000006</v>
      </c>
      <c r="J228" s="75">
        <f t="shared" si="125"/>
        <v>19835.262720000002</v>
      </c>
      <c r="K228" s="484">
        <f t="shared" si="125"/>
        <v>12338.121600000002</v>
      </c>
      <c r="L228" s="76"/>
      <c r="M228" s="30" t="s">
        <v>35</v>
      </c>
      <c r="N228" s="23"/>
      <c r="O228" s="448"/>
      <c r="T228" s="176"/>
      <c r="W228" s="69"/>
      <c r="X228" s="70"/>
      <c r="Y228" s="71"/>
    </row>
    <row r="229" spans="1:26" ht="19.5" customHeight="1" thickBot="1" x14ac:dyDescent="0.25">
      <c r="B229" s="12" t="s">
        <v>36</v>
      </c>
      <c r="C229" s="72" t="s">
        <v>37</v>
      </c>
      <c r="D229" s="441" t="s">
        <v>35</v>
      </c>
      <c r="E229" s="166" t="s">
        <v>38</v>
      </c>
      <c r="F229" s="78">
        <f>F228*24</f>
        <v>350034.04800000007</v>
      </c>
      <c r="G229" s="78">
        <f>G228*7</f>
        <v>6806.2176000000009</v>
      </c>
      <c r="H229" s="78">
        <f>H228*24</f>
        <v>96000</v>
      </c>
      <c r="I229" s="78">
        <f>I228</f>
        <v>67089.859200000006</v>
      </c>
      <c r="J229" s="78">
        <f>J228</f>
        <v>19835.262720000002</v>
      </c>
      <c r="K229" s="79">
        <f>K228</f>
        <v>12338.121600000002</v>
      </c>
      <c r="L229" s="76"/>
      <c r="M229" s="80">
        <f>SUM(M226:M228)</f>
        <v>13759.2</v>
      </c>
      <c r="N229" s="81"/>
      <c r="O229" s="449"/>
      <c r="P229" s="392"/>
      <c r="Q229" s="392"/>
      <c r="R229" s="134"/>
      <c r="S229" s="83"/>
      <c r="T229" s="454">
        <f>SUM(T226:T228)</f>
        <v>14584.752000000002</v>
      </c>
      <c r="U229" s="80">
        <f>SUM(U226:U228)</f>
        <v>13759.2</v>
      </c>
      <c r="V229" s="22">
        <f>SUM(V226:V226)</f>
        <v>6806.2176000000009</v>
      </c>
      <c r="W229" s="84"/>
      <c r="X229" s="85"/>
      <c r="Y229" s="135"/>
      <c r="Z229" s="136"/>
    </row>
    <row r="230" spans="1:26" ht="13.5" customHeight="1" x14ac:dyDescent="0.2">
      <c r="B230" s="12"/>
      <c r="E230" s="172"/>
      <c r="F230" s="76"/>
      <c r="G230" s="76"/>
      <c r="H230" s="76"/>
      <c r="I230" s="76"/>
      <c r="J230" s="76"/>
      <c r="K230" s="173"/>
      <c r="L230" s="76"/>
      <c r="N230" s="23"/>
      <c r="O230" s="448"/>
      <c r="T230" s="176"/>
      <c r="W230" s="69"/>
      <c r="X230" s="70"/>
      <c r="Y230" s="71"/>
    </row>
    <row r="231" spans="1:26" x14ac:dyDescent="0.2">
      <c r="B231" s="2"/>
      <c r="N231" s="23"/>
      <c r="O231" s="448"/>
      <c r="R231" s="154"/>
      <c r="T231" s="176"/>
      <c r="W231" s="69"/>
      <c r="X231" s="70"/>
      <c r="Y231" s="71"/>
    </row>
    <row r="232" spans="1:26" ht="15" x14ac:dyDescent="0.25">
      <c r="B232" s="6"/>
      <c r="C232" s="34"/>
      <c r="D232" s="34" t="s">
        <v>585</v>
      </c>
      <c r="E232" s="34"/>
      <c r="F232" s="34"/>
      <c r="G232" s="34"/>
      <c r="H232" s="34"/>
      <c r="I232" s="390"/>
      <c r="J232" s="34"/>
      <c r="K232" s="34"/>
      <c r="L232" s="390"/>
      <c r="N232" s="23"/>
      <c r="O232" s="448"/>
      <c r="T232" s="176"/>
      <c r="W232" s="69"/>
      <c r="X232" s="70"/>
      <c r="Y232" s="71"/>
    </row>
    <row r="233" spans="1:26" ht="15" x14ac:dyDescent="0.25">
      <c r="B233" s="388" t="s">
        <v>4</v>
      </c>
      <c r="C233" s="389"/>
      <c r="D233" s="34" t="s">
        <v>157</v>
      </c>
      <c r="E233" s="34"/>
      <c r="F233" s="390"/>
      <c r="G233" s="390"/>
      <c r="H233" s="521"/>
      <c r="I233" s="521"/>
      <c r="J233" s="390"/>
      <c r="K233" s="35"/>
      <c r="L233" s="389"/>
      <c r="N233" s="23"/>
      <c r="O233" s="448"/>
      <c r="T233" s="176"/>
      <c r="W233" s="69"/>
      <c r="X233" s="70"/>
      <c r="Y233" s="71"/>
    </row>
    <row r="234" spans="1:26" ht="15.75" thickBot="1" x14ac:dyDescent="0.3">
      <c r="B234" s="8"/>
      <c r="C234" s="389"/>
      <c r="D234" s="34"/>
      <c r="E234" s="34"/>
      <c r="F234" s="390"/>
      <c r="G234" s="390"/>
      <c r="H234" s="390"/>
      <c r="I234" s="390"/>
      <c r="J234" s="390"/>
      <c r="K234" s="35"/>
      <c r="L234" s="389"/>
      <c r="N234" s="23"/>
      <c r="O234" s="448"/>
      <c r="T234" s="176"/>
      <c r="W234" s="69"/>
      <c r="X234" s="70"/>
      <c r="Y234" s="71"/>
    </row>
    <row r="235" spans="1:26" ht="12.75" customHeight="1" x14ac:dyDescent="0.2">
      <c r="B235" s="547" t="s">
        <v>6</v>
      </c>
      <c r="C235" s="549" t="s">
        <v>7</v>
      </c>
      <c r="D235" s="549" t="s">
        <v>8</v>
      </c>
      <c r="E235" s="549" t="s">
        <v>9</v>
      </c>
      <c r="F235" s="551" t="s">
        <v>10</v>
      </c>
      <c r="G235" s="529" t="s">
        <v>11</v>
      </c>
      <c r="H235" s="551" t="s">
        <v>12</v>
      </c>
      <c r="I235" s="549" t="s">
        <v>13</v>
      </c>
      <c r="J235" s="549" t="s">
        <v>14</v>
      </c>
      <c r="K235" s="553" t="s">
        <v>15</v>
      </c>
      <c r="L235" s="40"/>
      <c r="M235" s="519" t="s">
        <v>16</v>
      </c>
      <c r="N235" s="519" t="s">
        <v>17</v>
      </c>
      <c r="O235" s="446"/>
      <c r="P235" s="517" t="s">
        <v>18</v>
      </c>
      <c r="Q235" s="517" t="s">
        <v>19</v>
      </c>
      <c r="R235" s="517" t="s">
        <v>20</v>
      </c>
      <c r="S235" s="518" t="s">
        <v>21</v>
      </c>
      <c r="T235" s="519" t="s">
        <v>22</v>
      </c>
      <c r="U235" s="519" t="s">
        <v>16</v>
      </c>
      <c r="V235" s="522" t="s">
        <v>23</v>
      </c>
      <c r="W235" s="522" t="s">
        <v>24</v>
      </c>
      <c r="X235" s="517" t="s">
        <v>25</v>
      </c>
      <c r="Y235" s="517" t="s">
        <v>26</v>
      </c>
      <c r="Z235" s="520" t="s">
        <v>27</v>
      </c>
    </row>
    <row r="236" spans="1:26" ht="13.5" customHeight="1" thickBot="1" x14ac:dyDescent="0.25">
      <c r="B236" s="548"/>
      <c r="C236" s="550"/>
      <c r="D236" s="550"/>
      <c r="E236" s="550"/>
      <c r="F236" s="552"/>
      <c r="G236" s="530"/>
      <c r="H236" s="552"/>
      <c r="I236" s="550"/>
      <c r="J236" s="550"/>
      <c r="K236" s="554"/>
      <c r="L236" s="40"/>
      <c r="M236" s="519"/>
      <c r="N236" s="519"/>
      <c r="O236" s="446"/>
      <c r="P236" s="517"/>
      <c r="Q236" s="517"/>
      <c r="R236" s="517"/>
      <c r="S236" s="518"/>
      <c r="T236" s="519"/>
      <c r="U236" s="519"/>
      <c r="V236" s="522"/>
      <c r="W236" s="522"/>
      <c r="X236" s="517"/>
      <c r="Y236" s="517"/>
      <c r="Z236" s="520"/>
    </row>
    <row r="237" spans="1:26" ht="13.5" thickBot="1" x14ac:dyDescent="0.25">
      <c r="D237" s="28"/>
      <c r="N237" s="23"/>
      <c r="O237" s="448"/>
      <c r="T237" s="176"/>
      <c r="W237" s="69"/>
      <c r="X237" s="70"/>
      <c r="Y237" s="71"/>
    </row>
    <row r="238" spans="1:26" x14ac:dyDescent="0.2">
      <c r="A238" s="11">
        <v>104</v>
      </c>
      <c r="B238" s="400" t="s">
        <v>558</v>
      </c>
      <c r="C238" s="401" t="s">
        <v>158</v>
      </c>
      <c r="D238" s="402" t="s">
        <v>30</v>
      </c>
      <c r="E238" s="403">
        <v>44501</v>
      </c>
      <c r="F238" s="404">
        <v>20367.990820800002</v>
      </c>
      <c r="G238" s="404">
        <f t="shared" ref="G238" si="126">F238/15</f>
        <v>1357.8660547200002</v>
      </c>
      <c r="H238" s="404">
        <v>5648</v>
      </c>
      <c r="I238" s="404">
        <f t="shared" ref="I238" si="127">F238/15*P238</f>
        <v>93692.757775680016</v>
      </c>
      <c r="J238" s="478">
        <v>0</v>
      </c>
      <c r="K238" s="493">
        <v>0</v>
      </c>
      <c r="L238" s="46"/>
      <c r="M238" s="454">
        <v>19215.08568</v>
      </c>
      <c r="N238" s="24">
        <f t="shared" ref="N238:N248" si="128">M238*(1+6%)</f>
        <v>20367.990820800002</v>
      </c>
      <c r="O238" s="447">
        <f t="shared" ref="O238:O248" si="129">N238-F238</f>
        <v>0</v>
      </c>
      <c r="P238" s="49">
        <v>69</v>
      </c>
      <c r="Q238" s="49"/>
      <c r="R238" s="50">
        <f>E238</f>
        <v>44501</v>
      </c>
      <c r="S238" s="51">
        <v>0</v>
      </c>
      <c r="T238" s="454">
        <f t="shared" ref="T238" si="130">M238*(1+W238)</f>
        <v>20367.990820800002</v>
      </c>
      <c r="U238" s="53">
        <f>T238/1.06</f>
        <v>19215.08568</v>
      </c>
      <c r="V238" s="183">
        <f>T238/15*7</f>
        <v>9505.0623830400018</v>
      </c>
      <c r="W238" s="25">
        <v>0.06</v>
      </c>
      <c r="X238" s="54">
        <v>44742</v>
      </c>
      <c r="Y238" s="55">
        <f t="shared" ref="Y238" si="131">(YEAR(X238)-YEAR(E238))*12+MONTH(X238)-MONTH(E238)</f>
        <v>7</v>
      </c>
      <c r="Z238" s="56">
        <f t="shared" ref="Z238" si="132">Y238/12</f>
        <v>0.58333333333333337</v>
      </c>
    </row>
    <row r="239" spans="1:26" x14ac:dyDescent="0.2">
      <c r="A239" s="11">
        <v>105</v>
      </c>
      <c r="B239" s="430" t="s">
        <v>96</v>
      </c>
      <c r="C239" s="157" t="s">
        <v>158</v>
      </c>
      <c r="D239" s="58" t="s">
        <v>30</v>
      </c>
      <c r="E239" s="50">
        <v>44440</v>
      </c>
      <c r="F239" s="391">
        <v>20367.990820800002</v>
      </c>
      <c r="G239" s="391">
        <f t="shared" ref="G239:G248" si="133">F239/15</f>
        <v>1357.8660547200002</v>
      </c>
      <c r="H239" s="391">
        <v>5648</v>
      </c>
      <c r="I239" s="391">
        <f t="shared" ref="I239:I248" si="134">F239/15*P239</f>
        <v>93692.757775680016</v>
      </c>
      <c r="J239" s="52">
        <v>0</v>
      </c>
      <c r="K239" s="489">
        <v>0</v>
      </c>
      <c r="L239" s="46"/>
      <c r="M239" s="454">
        <v>19215.08568</v>
      </c>
      <c r="N239" s="24">
        <f t="shared" si="128"/>
        <v>20367.990820800002</v>
      </c>
      <c r="O239" s="447">
        <f t="shared" ref="O239:O247" si="135">N239-F239</f>
        <v>0</v>
      </c>
      <c r="P239" s="49">
        <v>69</v>
      </c>
      <c r="Q239" s="49"/>
      <c r="R239" s="50">
        <f t="shared" ref="R239:R248" si="136">E239</f>
        <v>44440</v>
      </c>
      <c r="S239" s="51">
        <v>0</v>
      </c>
      <c r="T239" s="454">
        <f t="shared" ref="T239:T248" si="137">M239*(1+W239)</f>
        <v>20367.990820800002</v>
      </c>
      <c r="U239" s="53">
        <f>T239/1.06</f>
        <v>19215.08568</v>
      </c>
      <c r="V239" s="183">
        <f>T239/15*7</f>
        <v>9505.0623830400018</v>
      </c>
      <c r="W239" s="25">
        <v>0.06</v>
      </c>
      <c r="X239" s="54">
        <v>44742</v>
      </c>
      <c r="Y239" s="55">
        <f t="shared" ref="Y239:Y248" si="138">(YEAR(X239)-YEAR(E239))*12+MONTH(X239)-MONTH(E239)</f>
        <v>9</v>
      </c>
      <c r="Z239" s="56">
        <f t="shared" ref="Z239:Z248" si="139">Y239/12</f>
        <v>0.75</v>
      </c>
    </row>
    <row r="240" spans="1:26" x14ac:dyDescent="0.2">
      <c r="A240" s="11">
        <v>106</v>
      </c>
      <c r="B240" s="430" t="s">
        <v>511</v>
      </c>
      <c r="C240" s="157" t="s">
        <v>158</v>
      </c>
      <c r="D240" s="58" t="s">
        <v>30</v>
      </c>
      <c r="E240" s="50">
        <v>44440</v>
      </c>
      <c r="F240" s="391">
        <v>20367.990820800002</v>
      </c>
      <c r="G240" s="391">
        <f t="shared" si="133"/>
        <v>1357.8660547200002</v>
      </c>
      <c r="H240" s="391">
        <v>5648</v>
      </c>
      <c r="I240" s="391">
        <f t="shared" si="134"/>
        <v>93692.757775680016</v>
      </c>
      <c r="J240" s="52">
        <v>0</v>
      </c>
      <c r="K240" s="489">
        <v>0</v>
      </c>
      <c r="L240" s="46"/>
      <c r="M240" s="454">
        <v>19215.08568</v>
      </c>
      <c r="N240" s="24">
        <f t="shared" si="128"/>
        <v>20367.990820800002</v>
      </c>
      <c r="O240" s="447">
        <f t="shared" si="129"/>
        <v>0</v>
      </c>
      <c r="P240" s="49">
        <v>69</v>
      </c>
      <c r="Q240" s="49"/>
      <c r="R240" s="50">
        <f t="shared" si="136"/>
        <v>44440</v>
      </c>
      <c r="S240" s="51">
        <v>0</v>
      </c>
      <c r="T240" s="454">
        <f t="shared" si="137"/>
        <v>20367.990820800002</v>
      </c>
      <c r="U240" s="53">
        <f t="shared" ref="U240:U248" si="140">T240/1.06</f>
        <v>19215.08568</v>
      </c>
      <c r="V240" s="183">
        <f t="shared" ref="V240:V248" si="141">T240/15*7</f>
        <v>9505.0623830400018</v>
      </c>
      <c r="W240" s="25">
        <v>0.06</v>
      </c>
      <c r="X240" s="54">
        <v>44742</v>
      </c>
      <c r="Y240" s="55">
        <f t="shared" si="138"/>
        <v>9</v>
      </c>
      <c r="Z240" s="56">
        <f t="shared" si="139"/>
        <v>0.75</v>
      </c>
    </row>
    <row r="241" spans="1:26" x14ac:dyDescent="0.2">
      <c r="A241" s="11">
        <v>107</v>
      </c>
      <c r="B241" s="430" t="s">
        <v>512</v>
      </c>
      <c r="C241" s="157" t="s">
        <v>158</v>
      </c>
      <c r="D241" s="58" t="s">
        <v>30</v>
      </c>
      <c r="E241" s="50">
        <v>44440</v>
      </c>
      <c r="F241" s="391">
        <v>20367.990820800002</v>
      </c>
      <c r="G241" s="391">
        <f t="shared" si="133"/>
        <v>1357.8660547200002</v>
      </c>
      <c r="H241" s="391">
        <v>5648</v>
      </c>
      <c r="I241" s="391">
        <f t="shared" si="134"/>
        <v>93692.757775680016</v>
      </c>
      <c r="J241" s="52">
        <v>0</v>
      </c>
      <c r="K241" s="489">
        <v>0</v>
      </c>
      <c r="L241" s="46"/>
      <c r="M241" s="455">
        <v>19215.08568</v>
      </c>
      <c r="N241" s="24">
        <f t="shared" si="128"/>
        <v>20367.990820800002</v>
      </c>
      <c r="O241" s="447">
        <f t="shared" si="135"/>
        <v>0</v>
      </c>
      <c r="P241" s="49">
        <v>69</v>
      </c>
      <c r="Q241" s="49"/>
      <c r="R241" s="50">
        <f t="shared" si="136"/>
        <v>44440</v>
      </c>
      <c r="S241" s="51">
        <v>0</v>
      </c>
      <c r="T241" s="454">
        <f t="shared" si="137"/>
        <v>20367.990820800002</v>
      </c>
      <c r="U241" s="53">
        <f t="shared" si="140"/>
        <v>19215.08568</v>
      </c>
      <c r="V241" s="183">
        <f t="shared" si="141"/>
        <v>9505.0623830400018</v>
      </c>
      <c r="W241" s="25">
        <v>0.06</v>
      </c>
      <c r="X241" s="54">
        <v>44742</v>
      </c>
      <c r="Y241" s="55">
        <f t="shared" si="138"/>
        <v>9</v>
      </c>
      <c r="Z241" s="56">
        <f t="shared" si="139"/>
        <v>0.75</v>
      </c>
    </row>
    <row r="242" spans="1:26" x14ac:dyDescent="0.2">
      <c r="A242" s="11">
        <v>108</v>
      </c>
      <c r="B242" s="364" t="s">
        <v>513</v>
      </c>
      <c r="C242" s="157" t="s">
        <v>158</v>
      </c>
      <c r="D242" s="58" t="s">
        <v>30</v>
      </c>
      <c r="E242" s="50">
        <v>44440</v>
      </c>
      <c r="F242" s="391">
        <v>20367.990820800002</v>
      </c>
      <c r="G242" s="391">
        <f t="shared" si="133"/>
        <v>1357.8660547200002</v>
      </c>
      <c r="H242" s="391">
        <v>5648</v>
      </c>
      <c r="I242" s="391">
        <f t="shared" si="134"/>
        <v>93692.757775680016</v>
      </c>
      <c r="J242" s="52">
        <v>0</v>
      </c>
      <c r="K242" s="489">
        <v>0</v>
      </c>
      <c r="L242" s="46"/>
      <c r="M242" s="455">
        <v>19215.08568</v>
      </c>
      <c r="N242" s="24">
        <f t="shared" si="128"/>
        <v>20367.990820800002</v>
      </c>
      <c r="O242" s="447">
        <f t="shared" si="129"/>
        <v>0</v>
      </c>
      <c r="P242" s="49">
        <v>69</v>
      </c>
      <c r="Q242" s="49"/>
      <c r="R242" s="50">
        <f t="shared" si="136"/>
        <v>44440</v>
      </c>
      <c r="S242" s="51">
        <v>0</v>
      </c>
      <c r="T242" s="454">
        <f t="shared" si="137"/>
        <v>20367.990820800002</v>
      </c>
      <c r="U242" s="53">
        <f t="shared" si="140"/>
        <v>19215.08568</v>
      </c>
      <c r="V242" s="183">
        <f t="shared" si="141"/>
        <v>9505.0623830400018</v>
      </c>
      <c r="W242" s="25">
        <v>0.06</v>
      </c>
      <c r="X242" s="54">
        <v>44742</v>
      </c>
      <c r="Y242" s="55">
        <f t="shared" si="138"/>
        <v>9</v>
      </c>
      <c r="Z242" s="56">
        <f t="shared" si="139"/>
        <v>0.75</v>
      </c>
    </row>
    <row r="243" spans="1:26" x14ac:dyDescent="0.2">
      <c r="A243" s="11">
        <v>109</v>
      </c>
      <c r="B243" s="362" t="s">
        <v>159</v>
      </c>
      <c r="C243" s="105" t="s">
        <v>160</v>
      </c>
      <c r="D243" s="58" t="s">
        <v>42</v>
      </c>
      <c r="E243" s="50">
        <v>42078</v>
      </c>
      <c r="F243" s="391">
        <v>7950</v>
      </c>
      <c r="G243" s="391">
        <f t="shared" si="133"/>
        <v>530</v>
      </c>
      <c r="H243" s="391">
        <v>0</v>
      </c>
      <c r="I243" s="391">
        <f t="shared" si="134"/>
        <v>36570</v>
      </c>
      <c r="J243" s="52">
        <f>F243/15*Q243</f>
        <v>10812</v>
      </c>
      <c r="K243" s="489">
        <f>F243/15*12+S243+S243</f>
        <v>7030.32</v>
      </c>
      <c r="L243" s="46"/>
      <c r="M243" s="454">
        <v>7500</v>
      </c>
      <c r="N243" s="24">
        <f t="shared" si="128"/>
        <v>7950</v>
      </c>
      <c r="O243" s="447">
        <f t="shared" si="135"/>
        <v>0</v>
      </c>
      <c r="P243" s="49">
        <v>69</v>
      </c>
      <c r="Q243" s="49">
        <v>20.399999999999999</v>
      </c>
      <c r="R243" s="50">
        <f t="shared" si="136"/>
        <v>42078</v>
      </c>
      <c r="S243" s="51">
        <v>335.16</v>
      </c>
      <c r="T243" s="454">
        <f t="shared" si="137"/>
        <v>7950</v>
      </c>
      <c r="U243" s="53">
        <f t="shared" si="140"/>
        <v>7500</v>
      </c>
      <c r="V243" s="183">
        <f t="shared" si="141"/>
        <v>3710</v>
      </c>
      <c r="W243" s="25">
        <v>0.06</v>
      </c>
      <c r="X243" s="54">
        <v>44742</v>
      </c>
      <c r="Y243" s="55">
        <f t="shared" si="138"/>
        <v>87</v>
      </c>
      <c r="Z243" s="56">
        <f t="shared" si="139"/>
        <v>7.25</v>
      </c>
    </row>
    <row r="244" spans="1:26" x14ac:dyDescent="0.2">
      <c r="A244" s="11">
        <v>110</v>
      </c>
      <c r="B244" s="362" t="s">
        <v>514</v>
      </c>
      <c r="C244" s="157" t="s">
        <v>158</v>
      </c>
      <c r="D244" s="58" t="s">
        <v>30</v>
      </c>
      <c r="E244" s="50">
        <v>44440</v>
      </c>
      <c r="F244" s="391">
        <v>20367.990820800002</v>
      </c>
      <c r="G244" s="391">
        <f t="shared" si="133"/>
        <v>1357.8660547200002</v>
      </c>
      <c r="H244" s="391">
        <v>5648</v>
      </c>
      <c r="I244" s="391">
        <f t="shared" si="134"/>
        <v>93692.757775680016</v>
      </c>
      <c r="J244" s="52">
        <v>0</v>
      </c>
      <c r="K244" s="489">
        <v>0</v>
      </c>
      <c r="L244" s="46"/>
      <c r="M244" s="455">
        <v>19215.08568</v>
      </c>
      <c r="N244" s="24">
        <f t="shared" si="128"/>
        <v>20367.990820800002</v>
      </c>
      <c r="O244" s="447">
        <f t="shared" si="129"/>
        <v>0</v>
      </c>
      <c r="P244" s="49">
        <v>69</v>
      </c>
      <c r="Q244" s="49"/>
      <c r="R244" s="50">
        <f t="shared" si="136"/>
        <v>44440</v>
      </c>
      <c r="S244" s="51">
        <v>0</v>
      </c>
      <c r="T244" s="454">
        <f t="shared" si="137"/>
        <v>20367.990820800002</v>
      </c>
      <c r="U244" s="53">
        <f t="shared" si="140"/>
        <v>19215.08568</v>
      </c>
      <c r="V244" s="183">
        <f t="shared" si="141"/>
        <v>9505.0623830400018</v>
      </c>
      <c r="W244" s="25">
        <v>0.06</v>
      </c>
      <c r="X244" s="54">
        <v>44742</v>
      </c>
      <c r="Y244" s="55">
        <f t="shared" si="138"/>
        <v>9</v>
      </c>
      <c r="Z244" s="56">
        <f t="shared" si="139"/>
        <v>0.75</v>
      </c>
    </row>
    <row r="245" spans="1:26" x14ac:dyDescent="0.2">
      <c r="A245" s="11">
        <v>111</v>
      </c>
      <c r="B245" s="362" t="s">
        <v>515</v>
      </c>
      <c r="C245" s="157" t="s">
        <v>158</v>
      </c>
      <c r="D245" s="58" t="s">
        <v>30</v>
      </c>
      <c r="E245" s="50">
        <v>44440</v>
      </c>
      <c r="F245" s="391">
        <v>20367.990820800002</v>
      </c>
      <c r="G245" s="391">
        <f t="shared" si="133"/>
        <v>1357.8660547200002</v>
      </c>
      <c r="H245" s="391">
        <v>5648</v>
      </c>
      <c r="I245" s="391">
        <f t="shared" si="134"/>
        <v>93692.757775680016</v>
      </c>
      <c r="J245" s="52">
        <v>0</v>
      </c>
      <c r="K245" s="489">
        <v>0</v>
      </c>
      <c r="L245" s="46"/>
      <c r="M245" s="455">
        <v>19215.08568</v>
      </c>
      <c r="N245" s="24">
        <f t="shared" si="128"/>
        <v>20367.990820800002</v>
      </c>
      <c r="O245" s="447">
        <f t="shared" si="135"/>
        <v>0</v>
      </c>
      <c r="P245" s="49">
        <v>69</v>
      </c>
      <c r="Q245" s="49"/>
      <c r="R245" s="50">
        <f t="shared" si="136"/>
        <v>44440</v>
      </c>
      <c r="S245" s="51">
        <v>0</v>
      </c>
      <c r="T245" s="454">
        <f t="shared" si="137"/>
        <v>20367.990820800002</v>
      </c>
      <c r="U245" s="53">
        <f t="shared" si="140"/>
        <v>19215.08568</v>
      </c>
      <c r="V245" s="183">
        <f t="shared" si="141"/>
        <v>9505.0623830400018</v>
      </c>
      <c r="W245" s="25">
        <v>0.06</v>
      </c>
      <c r="X245" s="54">
        <v>44742</v>
      </c>
      <c r="Y245" s="55">
        <f t="shared" si="138"/>
        <v>9</v>
      </c>
      <c r="Z245" s="56">
        <f t="shared" si="139"/>
        <v>0.75</v>
      </c>
    </row>
    <row r="246" spans="1:26" x14ac:dyDescent="0.2">
      <c r="A246" s="11">
        <v>112</v>
      </c>
      <c r="B246" s="367" t="s">
        <v>516</v>
      </c>
      <c r="C246" s="157" t="s">
        <v>158</v>
      </c>
      <c r="D246" s="58" t="s">
        <v>30</v>
      </c>
      <c r="E246" s="50">
        <v>44440</v>
      </c>
      <c r="F246" s="391">
        <v>20367.990820800002</v>
      </c>
      <c r="G246" s="391">
        <f t="shared" si="133"/>
        <v>1357.8660547200002</v>
      </c>
      <c r="H246" s="391">
        <v>5648</v>
      </c>
      <c r="I246" s="391">
        <f t="shared" si="134"/>
        <v>93692.757775680016</v>
      </c>
      <c r="J246" s="52">
        <v>0</v>
      </c>
      <c r="K246" s="489">
        <v>0</v>
      </c>
      <c r="L246" s="46"/>
      <c r="M246" s="455">
        <v>19215.08568</v>
      </c>
      <c r="N246" s="24">
        <f t="shared" si="128"/>
        <v>20367.990820800002</v>
      </c>
      <c r="O246" s="447">
        <f t="shared" si="129"/>
        <v>0</v>
      </c>
      <c r="P246" s="49">
        <v>69</v>
      </c>
      <c r="Q246" s="49"/>
      <c r="R246" s="50">
        <f t="shared" si="136"/>
        <v>44440</v>
      </c>
      <c r="S246" s="51">
        <v>0</v>
      </c>
      <c r="T246" s="454">
        <f t="shared" si="137"/>
        <v>20367.990820800002</v>
      </c>
      <c r="U246" s="53">
        <f t="shared" si="140"/>
        <v>19215.08568</v>
      </c>
      <c r="V246" s="183">
        <f t="shared" si="141"/>
        <v>9505.0623830400018</v>
      </c>
      <c r="W246" s="25">
        <v>0.06</v>
      </c>
      <c r="X246" s="54">
        <v>44742</v>
      </c>
      <c r="Y246" s="55">
        <f t="shared" si="138"/>
        <v>9</v>
      </c>
      <c r="Z246" s="56">
        <f t="shared" si="139"/>
        <v>0.75</v>
      </c>
    </row>
    <row r="247" spans="1:26" x14ac:dyDescent="0.2">
      <c r="A247" s="11">
        <v>113</v>
      </c>
      <c r="B247" s="364" t="s">
        <v>517</v>
      </c>
      <c r="C247" s="157" t="s">
        <v>158</v>
      </c>
      <c r="D247" s="89" t="s">
        <v>30</v>
      </c>
      <c r="E247" s="90">
        <v>44440</v>
      </c>
      <c r="F247" s="391">
        <v>20367.990820800002</v>
      </c>
      <c r="G247" s="391">
        <f t="shared" si="133"/>
        <v>1357.8660547200002</v>
      </c>
      <c r="H247" s="391">
        <v>5648</v>
      </c>
      <c r="I247" s="391">
        <f t="shared" si="134"/>
        <v>93692.757775680016</v>
      </c>
      <c r="J247" s="52">
        <v>0</v>
      </c>
      <c r="K247" s="489">
        <v>0</v>
      </c>
      <c r="L247" s="46"/>
      <c r="M247" s="455">
        <v>19215.08568</v>
      </c>
      <c r="N247" s="24">
        <f t="shared" si="128"/>
        <v>20367.990820800002</v>
      </c>
      <c r="O247" s="447">
        <f t="shared" si="135"/>
        <v>0</v>
      </c>
      <c r="P247" s="49">
        <v>69</v>
      </c>
      <c r="Q247" s="49"/>
      <c r="R247" s="50">
        <f t="shared" si="136"/>
        <v>44440</v>
      </c>
      <c r="S247" s="51">
        <v>0</v>
      </c>
      <c r="T247" s="454">
        <f t="shared" si="137"/>
        <v>20367.990820800002</v>
      </c>
      <c r="U247" s="53">
        <f t="shared" si="140"/>
        <v>19215.08568</v>
      </c>
      <c r="V247" s="183">
        <f t="shared" si="141"/>
        <v>9505.0623830400018</v>
      </c>
      <c r="W247" s="25">
        <v>0.06</v>
      </c>
      <c r="X247" s="54">
        <v>44742</v>
      </c>
      <c r="Y247" s="55">
        <f t="shared" si="138"/>
        <v>9</v>
      </c>
      <c r="Z247" s="56">
        <f t="shared" si="139"/>
        <v>0.75</v>
      </c>
    </row>
    <row r="248" spans="1:26" ht="13.5" thickBot="1" x14ac:dyDescent="0.25">
      <c r="A248" s="11">
        <v>114</v>
      </c>
      <c r="B248" s="397" t="s">
        <v>518</v>
      </c>
      <c r="C248" s="62" t="s">
        <v>158</v>
      </c>
      <c r="D248" s="92" t="s">
        <v>30</v>
      </c>
      <c r="E248" s="93">
        <v>44440</v>
      </c>
      <c r="F248" s="65">
        <v>20367.990820800002</v>
      </c>
      <c r="G248" s="65">
        <f t="shared" si="133"/>
        <v>1357.8660547200002</v>
      </c>
      <c r="H248" s="65">
        <v>5648</v>
      </c>
      <c r="I248" s="65">
        <f t="shared" si="134"/>
        <v>93692.757775680016</v>
      </c>
      <c r="J248" s="128">
        <v>0</v>
      </c>
      <c r="K248" s="491">
        <v>0</v>
      </c>
      <c r="L248" s="46"/>
      <c r="M248" s="455">
        <v>19215.08568</v>
      </c>
      <c r="N248" s="24">
        <f t="shared" si="128"/>
        <v>20367.990820800002</v>
      </c>
      <c r="O248" s="447">
        <f t="shared" si="129"/>
        <v>0</v>
      </c>
      <c r="P248" s="49">
        <v>69</v>
      </c>
      <c r="Q248" s="49"/>
      <c r="R248" s="50">
        <f t="shared" si="136"/>
        <v>44440</v>
      </c>
      <c r="S248" s="51">
        <v>0</v>
      </c>
      <c r="T248" s="454">
        <f t="shared" si="137"/>
        <v>20367.990820800002</v>
      </c>
      <c r="U248" s="53">
        <f t="shared" si="140"/>
        <v>19215.08568</v>
      </c>
      <c r="V248" s="183">
        <f t="shared" si="141"/>
        <v>9505.0623830400018</v>
      </c>
      <c r="W248" s="25">
        <v>0.06</v>
      </c>
      <c r="X248" s="54">
        <v>44742</v>
      </c>
      <c r="Y248" s="55">
        <f t="shared" si="138"/>
        <v>9</v>
      </c>
      <c r="Z248" s="56">
        <f t="shared" si="139"/>
        <v>0.75</v>
      </c>
    </row>
    <row r="249" spans="1:26" ht="13.5" thickBot="1" x14ac:dyDescent="0.25">
      <c r="D249" s="28"/>
      <c r="E249" s="67"/>
      <c r="F249" s="148"/>
      <c r="G249" s="148"/>
      <c r="H249" s="148"/>
      <c r="I249" s="148"/>
      <c r="J249" s="148"/>
      <c r="K249" s="149"/>
      <c r="N249" s="23"/>
      <c r="O249" s="448"/>
      <c r="R249" s="154"/>
      <c r="T249" s="176"/>
      <c r="W249" s="69"/>
      <c r="X249" s="70"/>
      <c r="Y249" s="71"/>
    </row>
    <row r="250" spans="1:26" x14ac:dyDescent="0.2">
      <c r="B250" s="12" t="s">
        <v>32</v>
      </c>
      <c r="C250" s="72" t="s">
        <v>33</v>
      </c>
      <c r="D250" s="73"/>
      <c r="E250" s="74" t="s">
        <v>34</v>
      </c>
      <c r="F250" s="75">
        <f>SUM(F238:F248)</f>
        <v>211629.90820800004</v>
      </c>
      <c r="G250" s="75">
        <f t="shared" ref="G250:K250" si="142">SUM(G238:G248)</f>
        <v>14108.660547199999</v>
      </c>
      <c r="H250" s="75">
        <f t="shared" si="142"/>
        <v>56480</v>
      </c>
      <c r="I250" s="75">
        <f t="shared" si="142"/>
        <v>973497.57775680034</v>
      </c>
      <c r="J250" s="75">
        <f t="shared" si="142"/>
        <v>10812</v>
      </c>
      <c r="K250" s="484">
        <f t="shared" si="142"/>
        <v>7030.32</v>
      </c>
      <c r="L250" s="76"/>
      <c r="M250" s="30" t="s">
        <v>35</v>
      </c>
      <c r="N250" s="23"/>
      <c r="O250" s="448"/>
      <c r="R250" s="154"/>
      <c r="T250" s="176"/>
      <c r="W250" s="69"/>
      <c r="X250" s="70"/>
      <c r="Y250" s="71"/>
    </row>
    <row r="251" spans="1:26" ht="19.5" customHeight="1" thickBot="1" x14ac:dyDescent="0.25">
      <c r="B251" s="12" t="s">
        <v>36</v>
      </c>
      <c r="C251" s="72" t="s">
        <v>37</v>
      </c>
      <c r="D251" s="441" t="s">
        <v>35</v>
      </c>
      <c r="E251" s="166" t="s">
        <v>38</v>
      </c>
      <c r="F251" s="78">
        <f>F250*24</f>
        <v>5079117.7969920011</v>
      </c>
      <c r="G251" s="78">
        <f>G250*7</f>
        <v>98760.6238304</v>
      </c>
      <c r="H251" s="78">
        <f>H250*24</f>
        <v>1355520</v>
      </c>
      <c r="I251" s="78">
        <f>I250</f>
        <v>973497.57775680034</v>
      </c>
      <c r="J251" s="78">
        <f>J250</f>
        <v>10812</v>
      </c>
      <c r="K251" s="79">
        <f>K250</f>
        <v>7030.32</v>
      </c>
      <c r="L251" s="76"/>
      <c r="M251" s="80">
        <f>SUM(M238:M250)</f>
        <v>199650.85679999998</v>
      </c>
      <c r="N251" s="81"/>
      <c r="O251" s="449"/>
      <c r="P251" s="392"/>
      <c r="Q251" s="392"/>
      <c r="R251" s="186"/>
      <c r="S251" s="83"/>
      <c r="T251" s="454">
        <f>SUM(T238:T250)</f>
        <v>211629.90820800004</v>
      </c>
      <c r="U251" s="80">
        <f>SUM(U238:U250)</f>
        <v>199650.85679999998</v>
      </c>
      <c r="V251" s="22">
        <f>SUM(V238:V248)</f>
        <v>98760.623830400014</v>
      </c>
      <c r="W251" s="84"/>
      <c r="X251" s="85"/>
      <c r="Y251" s="135"/>
      <c r="Z251" s="136"/>
    </row>
    <row r="252" spans="1:26" ht="13.5" customHeight="1" x14ac:dyDescent="0.2">
      <c r="B252" s="12"/>
      <c r="E252" s="172"/>
      <c r="F252" s="76"/>
      <c r="G252" s="76"/>
      <c r="H252" s="76"/>
      <c r="I252" s="76"/>
      <c r="J252" s="76"/>
      <c r="K252" s="173"/>
      <c r="L252" s="76"/>
      <c r="N252" s="23"/>
      <c r="O252" s="448"/>
      <c r="R252" s="154"/>
      <c r="T252" s="176"/>
      <c r="W252" s="69"/>
      <c r="X252" s="70"/>
      <c r="Y252" s="71"/>
    </row>
    <row r="253" spans="1:26" ht="12.75" customHeight="1" x14ac:dyDescent="0.25">
      <c r="B253" s="6"/>
      <c r="C253" s="34"/>
      <c r="D253" s="34" t="s">
        <v>585</v>
      </c>
      <c r="E253" s="34"/>
      <c r="F253" s="34"/>
      <c r="G253" s="34"/>
      <c r="H253" s="34"/>
      <c r="I253" s="390"/>
      <c r="J253" s="34"/>
      <c r="K253" s="34"/>
      <c r="L253" s="390"/>
      <c r="N253" s="23"/>
      <c r="O253" s="448"/>
      <c r="T253" s="176"/>
      <c r="W253" s="69"/>
      <c r="X253" s="70"/>
      <c r="Y253" s="71"/>
    </row>
    <row r="254" spans="1:26" ht="12.6" customHeight="1" x14ac:dyDescent="0.25">
      <c r="B254" s="388" t="s">
        <v>4</v>
      </c>
      <c r="C254" s="389"/>
      <c r="D254" s="34" t="s">
        <v>162</v>
      </c>
      <c r="E254" s="34"/>
      <c r="F254" s="390"/>
      <c r="G254" s="390"/>
      <c r="H254" s="521"/>
      <c r="I254" s="521"/>
      <c r="J254" s="390"/>
      <c r="K254" s="35"/>
      <c r="L254" s="389"/>
      <c r="N254" s="23"/>
      <c r="O254" s="448"/>
      <c r="T254" s="176"/>
      <c r="W254" s="69"/>
      <c r="X254" s="70"/>
      <c r="Y254" s="71"/>
    </row>
    <row r="255" spans="1:26" ht="12.6" customHeight="1" thickBot="1" x14ac:dyDescent="0.25">
      <c r="B255" s="9"/>
      <c r="C255" s="36"/>
      <c r="D255" s="36"/>
      <c r="E255" s="36"/>
      <c r="F255" s="37"/>
      <c r="G255" s="37"/>
      <c r="H255" s="37"/>
      <c r="I255" s="37"/>
      <c r="J255" s="37"/>
      <c r="K255" s="39"/>
      <c r="L255" s="36"/>
      <c r="N255" s="23"/>
      <c r="O255" s="448"/>
      <c r="T255" s="176"/>
      <c r="W255" s="69"/>
      <c r="X255" s="70"/>
      <c r="Y255" s="71"/>
    </row>
    <row r="256" spans="1:26" ht="12.6" customHeight="1" x14ac:dyDescent="0.2">
      <c r="B256" s="547" t="s">
        <v>6</v>
      </c>
      <c r="C256" s="549" t="s">
        <v>7</v>
      </c>
      <c r="D256" s="549" t="s">
        <v>8</v>
      </c>
      <c r="E256" s="549" t="s">
        <v>9</v>
      </c>
      <c r="F256" s="551" t="s">
        <v>10</v>
      </c>
      <c r="G256" s="529" t="s">
        <v>11</v>
      </c>
      <c r="H256" s="551" t="s">
        <v>12</v>
      </c>
      <c r="I256" s="549" t="s">
        <v>13</v>
      </c>
      <c r="J256" s="549" t="s">
        <v>14</v>
      </c>
      <c r="K256" s="553" t="s">
        <v>15</v>
      </c>
      <c r="L256" s="40"/>
      <c r="M256" s="519" t="s">
        <v>16</v>
      </c>
      <c r="N256" s="519" t="s">
        <v>17</v>
      </c>
      <c r="O256" s="446"/>
      <c r="P256" s="517" t="s">
        <v>18</v>
      </c>
      <c r="Q256" s="517" t="s">
        <v>19</v>
      </c>
      <c r="R256" s="517" t="s">
        <v>20</v>
      </c>
      <c r="S256" s="518" t="s">
        <v>21</v>
      </c>
      <c r="T256" s="519" t="s">
        <v>22</v>
      </c>
      <c r="U256" s="519" t="s">
        <v>16</v>
      </c>
      <c r="V256" s="522" t="s">
        <v>23</v>
      </c>
      <c r="W256" s="522" t="s">
        <v>24</v>
      </c>
      <c r="X256" s="517" t="s">
        <v>25</v>
      </c>
      <c r="Y256" s="517" t="s">
        <v>26</v>
      </c>
      <c r="Z256" s="520" t="s">
        <v>27</v>
      </c>
    </row>
    <row r="257" spans="1:26" ht="12.6" customHeight="1" thickBot="1" x14ac:dyDescent="0.25">
      <c r="B257" s="548"/>
      <c r="C257" s="550"/>
      <c r="D257" s="550"/>
      <c r="E257" s="550"/>
      <c r="F257" s="552"/>
      <c r="G257" s="530"/>
      <c r="H257" s="552"/>
      <c r="I257" s="550"/>
      <c r="J257" s="550"/>
      <c r="K257" s="554"/>
      <c r="L257" s="40"/>
      <c r="M257" s="519"/>
      <c r="N257" s="519"/>
      <c r="O257" s="446"/>
      <c r="P257" s="517"/>
      <c r="Q257" s="517"/>
      <c r="R257" s="517"/>
      <c r="S257" s="518"/>
      <c r="T257" s="519"/>
      <c r="U257" s="519"/>
      <c r="V257" s="522"/>
      <c r="W257" s="522"/>
      <c r="X257" s="517"/>
      <c r="Y257" s="517"/>
      <c r="Z257" s="520"/>
    </row>
    <row r="258" spans="1:26" ht="10.5" customHeight="1" thickBot="1" x14ac:dyDescent="0.25">
      <c r="B258" s="13"/>
      <c r="D258" s="28"/>
      <c r="F258" s="96"/>
      <c r="G258" s="96"/>
      <c r="H258" s="96"/>
      <c r="I258" s="96"/>
      <c r="J258" s="96"/>
      <c r="K258" s="137"/>
      <c r="N258" s="23"/>
      <c r="O258" s="448"/>
      <c r="T258" s="176"/>
      <c r="W258" s="69"/>
      <c r="X258" s="70"/>
      <c r="Y258" s="71"/>
    </row>
    <row r="259" spans="1:26" ht="12.75" customHeight="1" x14ac:dyDescent="0.2">
      <c r="A259" s="11">
        <v>115</v>
      </c>
      <c r="B259" s="400" t="s">
        <v>543</v>
      </c>
      <c r="C259" s="401" t="s">
        <v>41</v>
      </c>
      <c r="D259" s="402" t="s">
        <v>29</v>
      </c>
      <c r="E259" s="403">
        <v>44454</v>
      </c>
      <c r="F259" s="404">
        <v>4240</v>
      </c>
      <c r="G259" s="404">
        <f t="shared" ref="G259:G271" si="143">F259/15</f>
        <v>282.66666666666669</v>
      </c>
      <c r="H259" s="404"/>
      <c r="I259" s="404">
        <f t="shared" ref="I259:I270" si="144">F259/15*P259</f>
        <v>19504</v>
      </c>
      <c r="J259" s="404">
        <f t="shared" ref="J259:J270" si="145">F259/15*Q259</f>
        <v>4409.6000000000004</v>
      </c>
      <c r="K259" s="493">
        <v>0</v>
      </c>
      <c r="L259" s="46"/>
      <c r="M259" s="454">
        <v>4000</v>
      </c>
      <c r="N259" s="24">
        <f t="shared" ref="N259:N271" si="146">M259*(1+6%)</f>
        <v>4240</v>
      </c>
      <c r="O259" s="447">
        <f t="shared" ref="O259:O271" si="147">N259-F259</f>
        <v>0</v>
      </c>
      <c r="P259" s="49">
        <v>69</v>
      </c>
      <c r="Q259" s="49">
        <v>15.6</v>
      </c>
      <c r="R259" s="50">
        <f>E259</f>
        <v>44454</v>
      </c>
      <c r="S259" s="122">
        <v>0</v>
      </c>
      <c r="T259" s="454">
        <f t="shared" ref="T259:T271" si="148">M259*(1+W259)</f>
        <v>4240</v>
      </c>
      <c r="U259" s="125">
        <f>T259/1.06</f>
        <v>4000</v>
      </c>
      <c r="V259" s="168">
        <f>T259/15*7</f>
        <v>1978.6666666666667</v>
      </c>
      <c r="W259" s="25">
        <v>0.06</v>
      </c>
      <c r="X259" s="54">
        <v>44742</v>
      </c>
      <c r="Y259" s="55">
        <f t="shared" ref="Y259:Y271" si="149">(YEAR(X259)-YEAR(E259))*12+MONTH(X259)-MONTH(E259)</f>
        <v>9</v>
      </c>
      <c r="Z259" s="56">
        <f t="shared" ref="Z259:Z271" si="150">Y259/12</f>
        <v>0.75</v>
      </c>
    </row>
    <row r="260" spans="1:26" ht="12.75" customHeight="1" x14ac:dyDescent="0.2">
      <c r="A260" s="11">
        <v>116</v>
      </c>
      <c r="B260" s="405" t="s">
        <v>545</v>
      </c>
      <c r="C260" s="406" t="s">
        <v>48</v>
      </c>
      <c r="D260" s="407" t="s">
        <v>29</v>
      </c>
      <c r="E260" s="408">
        <v>44485</v>
      </c>
      <c r="F260" s="375">
        <v>6360</v>
      </c>
      <c r="G260" s="375">
        <f t="shared" ref="G260" si="151">F260/15</f>
        <v>424</v>
      </c>
      <c r="H260" s="375"/>
      <c r="I260" s="375">
        <f t="shared" ref="I260" si="152">F260/15*P260</f>
        <v>29256</v>
      </c>
      <c r="J260" s="375">
        <f t="shared" ref="J260" si="153">F260/15*Q260</f>
        <v>6614.4</v>
      </c>
      <c r="K260" s="490">
        <v>0</v>
      </c>
      <c r="L260" s="46"/>
      <c r="M260" s="454">
        <v>6000</v>
      </c>
      <c r="N260" s="24">
        <f t="shared" si="146"/>
        <v>6360</v>
      </c>
      <c r="O260" s="447">
        <f t="shared" si="147"/>
        <v>0</v>
      </c>
      <c r="P260" s="49">
        <v>69</v>
      </c>
      <c r="Q260" s="49">
        <v>15.6</v>
      </c>
      <c r="R260" s="50">
        <f t="shared" ref="R260:R271" si="154">E260</f>
        <v>44485</v>
      </c>
      <c r="S260" s="122">
        <v>0</v>
      </c>
      <c r="T260" s="454">
        <f t="shared" si="148"/>
        <v>6360</v>
      </c>
      <c r="U260" s="125">
        <f>T260/1.06</f>
        <v>6000</v>
      </c>
      <c r="V260" s="168">
        <f>T260/15*7</f>
        <v>2968</v>
      </c>
      <c r="W260" s="25">
        <v>0.06</v>
      </c>
      <c r="X260" s="54">
        <v>44742</v>
      </c>
      <c r="Y260" s="55">
        <f t="shared" si="149"/>
        <v>8</v>
      </c>
      <c r="Z260" s="56">
        <f t="shared" si="150"/>
        <v>0.66666666666666663</v>
      </c>
    </row>
    <row r="261" spans="1:26" ht="12.75" customHeight="1" x14ac:dyDescent="0.2">
      <c r="A261" s="11">
        <v>117</v>
      </c>
      <c r="B261" s="430" t="s">
        <v>163</v>
      </c>
      <c r="C261" s="157" t="s">
        <v>63</v>
      </c>
      <c r="D261" s="58" t="s">
        <v>29</v>
      </c>
      <c r="E261" s="50">
        <v>40942</v>
      </c>
      <c r="F261" s="391">
        <v>1094.4190692000002</v>
      </c>
      <c r="G261" s="391">
        <f t="shared" si="143"/>
        <v>72.96127128000002</v>
      </c>
      <c r="H261" s="391"/>
      <c r="I261" s="391">
        <f t="shared" si="144"/>
        <v>5034.3277183200016</v>
      </c>
      <c r="J261" s="391">
        <f t="shared" si="145"/>
        <v>1488.4099341120002</v>
      </c>
      <c r="K261" s="489">
        <f>F261/15*12+S261+S261</f>
        <v>1648.8152553600003</v>
      </c>
      <c r="L261" s="46"/>
      <c r="M261" s="454">
        <v>1032.4708200000002</v>
      </c>
      <c r="N261" s="24">
        <f t="shared" si="146"/>
        <v>1094.4190692000002</v>
      </c>
      <c r="O261" s="447">
        <f t="shared" si="147"/>
        <v>0</v>
      </c>
      <c r="P261" s="49">
        <v>69</v>
      </c>
      <c r="Q261" s="49">
        <v>20.399999999999999</v>
      </c>
      <c r="R261" s="50">
        <f t="shared" si="154"/>
        <v>40942</v>
      </c>
      <c r="S261" s="122">
        <v>386.64</v>
      </c>
      <c r="T261" s="454">
        <f t="shared" si="148"/>
        <v>1094.4190692000002</v>
      </c>
      <c r="U261" s="125">
        <f t="shared" ref="U261:U271" si="155">T261/1.06</f>
        <v>1032.4708200000002</v>
      </c>
      <c r="V261" s="168">
        <f t="shared" ref="V261:V271" si="156">T261/15*7</f>
        <v>510.72889896000015</v>
      </c>
      <c r="W261" s="25">
        <v>0.06</v>
      </c>
      <c r="X261" s="54">
        <v>44742</v>
      </c>
      <c r="Y261" s="55">
        <f t="shared" si="149"/>
        <v>124</v>
      </c>
      <c r="Z261" s="56">
        <f t="shared" si="150"/>
        <v>10.333333333333334</v>
      </c>
    </row>
    <row r="262" spans="1:26" ht="12.75" customHeight="1" x14ac:dyDescent="0.2">
      <c r="A262" s="11">
        <v>118</v>
      </c>
      <c r="B262" s="362" t="s">
        <v>164</v>
      </c>
      <c r="C262" s="157" t="s">
        <v>165</v>
      </c>
      <c r="D262" s="58" t="s">
        <v>29</v>
      </c>
      <c r="E262" s="50">
        <v>43360</v>
      </c>
      <c r="F262" s="391">
        <v>7292.6319772800025</v>
      </c>
      <c r="G262" s="391">
        <f t="shared" si="143"/>
        <v>486.17546515200019</v>
      </c>
      <c r="H262" s="391"/>
      <c r="I262" s="391">
        <f t="shared" si="144"/>
        <v>33546.107095488012</v>
      </c>
      <c r="J262" s="391">
        <f t="shared" si="145"/>
        <v>7584.3372563712028</v>
      </c>
      <c r="K262" s="489">
        <v>0</v>
      </c>
      <c r="L262" s="46"/>
      <c r="M262" s="454">
        <v>6879.8414880000018</v>
      </c>
      <c r="N262" s="24">
        <f t="shared" si="146"/>
        <v>7292.6319772800025</v>
      </c>
      <c r="O262" s="447">
        <f t="shared" si="147"/>
        <v>0</v>
      </c>
      <c r="P262" s="49">
        <v>69</v>
      </c>
      <c r="Q262" s="49">
        <v>15.6</v>
      </c>
      <c r="R262" s="50">
        <f t="shared" si="154"/>
        <v>43360</v>
      </c>
      <c r="S262" s="122">
        <v>0</v>
      </c>
      <c r="T262" s="454">
        <f t="shared" si="148"/>
        <v>7292.6319772800025</v>
      </c>
      <c r="U262" s="125">
        <f t="shared" si="155"/>
        <v>6879.8414880000018</v>
      </c>
      <c r="V262" s="168">
        <f t="shared" si="156"/>
        <v>3403.2282560640015</v>
      </c>
      <c r="W262" s="25">
        <v>0.06</v>
      </c>
      <c r="X262" s="54">
        <v>44742</v>
      </c>
      <c r="Y262" s="55">
        <f t="shared" si="149"/>
        <v>45</v>
      </c>
      <c r="Z262" s="56">
        <f t="shared" si="150"/>
        <v>3.75</v>
      </c>
    </row>
    <row r="263" spans="1:26" ht="12.75" customHeight="1" x14ac:dyDescent="0.2">
      <c r="A263" s="11">
        <v>119</v>
      </c>
      <c r="B263" s="409" t="s">
        <v>546</v>
      </c>
      <c r="C263" s="406" t="s">
        <v>166</v>
      </c>
      <c r="D263" s="407" t="s">
        <v>29</v>
      </c>
      <c r="E263" s="408">
        <v>44510</v>
      </c>
      <c r="F263" s="375">
        <v>7420</v>
      </c>
      <c r="G263" s="375">
        <f t="shared" ref="G263" si="157">F263/15</f>
        <v>494.66666666666669</v>
      </c>
      <c r="H263" s="375"/>
      <c r="I263" s="375">
        <f t="shared" ref="I263" si="158">F263/15*P263</f>
        <v>34132</v>
      </c>
      <c r="J263" s="375">
        <f t="shared" ref="J263" si="159">F263/15*Q263</f>
        <v>7716.8</v>
      </c>
      <c r="K263" s="490">
        <v>0</v>
      </c>
      <c r="L263" s="46"/>
      <c r="M263" s="454">
        <v>7000</v>
      </c>
      <c r="N263" s="24">
        <f t="shared" si="146"/>
        <v>7420</v>
      </c>
      <c r="O263" s="447">
        <f t="shared" si="147"/>
        <v>0</v>
      </c>
      <c r="P263" s="49">
        <v>69</v>
      </c>
      <c r="Q263" s="49">
        <v>15.6</v>
      </c>
      <c r="R263" s="50">
        <f t="shared" si="154"/>
        <v>44510</v>
      </c>
      <c r="S263" s="122">
        <v>0</v>
      </c>
      <c r="T263" s="454">
        <f t="shared" si="148"/>
        <v>7420</v>
      </c>
      <c r="U263" s="125">
        <f t="shared" si="155"/>
        <v>7000</v>
      </c>
      <c r="V263" s="168">
        <f t="shared" si="156"/>
        <v>3462.666666666667</v>
      </c>
      <c r="W263" s="25">
        <v>0.06</v>
      </c>
      <c r="X263" s="54">
        <v>44742</v>
      </c>
      <c r="Y263" s="55">
        <f t="shared" si="149"/>
        <v>7</v>
      </c>
      <c r="Z263" s="56">
        <f t="shared" si="150"/>
        <v>0.58333333333333337</v>
      </c>
    </row>
    <row r="264" spans="1:26" ht="12.75" customHeight="1" x14ac:dyDescent="0.2">
      <c r="A264" s="11">
        <v>120</v>
      </c>
      <c r="B264" s="430" t="s">
        <v>167</v>
      </c>
      <c r="C264" s="157" t="s">
        <v>168</v>
      </c>
      <c r="D264" s="58" t="s">
        <v>29</v>
      </c>
      <c r="E264" s="50">
        <v>43347</v>
      </c>
      <c r="F264" s="391">
        <v>9540</v>
      </c>
      <c r="G264" s="391">
        <f t="shared" si="143"/>
        <v>636</v>
      </c>
      <c r="H264" s="391"/>
      <c r="I264" s="391">
        <f t="shared" si="144"/>
        <v>43884</v>
      </c>
      <c r="J264" s="391">
        <f t="shared" si="145"/>
        <v>9921.6</v>
      </c>
      <c r="K264" s="489">
        <v>0</v>
      </c>
      <c r="L264" s="46"/>
      <c r="M264" s="454">
        <v>9000</v>
      </c>
      <c r="N264" s="24">
        <f t="shared" si="146"/>
        <v>9540</v>
      </c>
      <c r="O264" s="447">
        <f t="shared" si="147"/>
        <v>0</v>
      </c>
      <c r="P264" s="49">
        <v>69</v>
      </c>
      <c r="Q264" s="49">
        <v>15.6</v>
      </c>
      <c r="R264" s="50">
        <f t="shared" si="154"/>
        <v>43347</v>
      </c>
      <c r="S264" s="122">
        <v>0</v>
      </c>
      <c r="T264" s="454">
        <f t="shared" si="148"/>
        <v>9540</v>
      </c>
      <c r="U264" s="125">
        <f t="shared" si="155"/>
        <v>9000</v>
      </c>
      <c r="V264" s="168">
        <f t="shared" si="156"/>
        <v>4452</v>
      </c>
      <c r="W264" s="25">
        <v>0.06</v>
      </c>
      <c r="X264" s="54">
        <v>44742</v>
      </c>
      <c r="Y264" s="55">
        <f t="shared" si="149"/>
        <v>45</v>
      </c>
      <c r="Z264" s="56">
        <f t="shared" si="150"/>
        <v>3.75</v>
      </c>
    </row>
    <row r="265" spans="1:26" ht="12.75" customHeight="1" x14ac:dyDescent="0.2">
      <c r="A265" s="11">
        <v>121</v>
      </c>
      <c r="B265" s="405" t="s">
        <v>547</v>
      </c>
      <c r="C265" s="406" t="s">
        <v>548</v>
      </c>
      <c r="D265" s="407" t="s">
        <v>29</v>
      </c>
      <c r="E265" s="408">
        <v>44470</v>
      </c>
      <c r="F265" s="375">
        <v>6360</v>
      </c>
      <c r="G265" s="375">
        <f t="shared" si="143"/>
        <v>424</v>
      </c>
      <c r="H265" s="375"/>
      <c r="I265" s="375">
        <f t="shared" ref="I265" si="160">F265/15*P265</f>
        <v>29256</v>
      </c>
      <c r="J265" s="375">
        <f t="shared" ref="J265" si="161">F265/15*Q265</f>
        <v>6614.4</v>
      </c>
      <c r="K265" s="490">
        <v>0</v>
      </c>
      <c r="L265" s="46"/>
      <c r="M265" s="454">
        <v>6000</v>
      </c>
      <c r="N265" s="24">
        <f t="shared" si="146"/>
        <v>6360</v>
      </c>
      <c r="O265" s="447">
        <f t="shared" si="147"/>
        <v>0</v>
      </c>
      <c r="P265" s="49">
        <v>69</v>
      </c>
      <c r="Q265" s="49">
        <v>15.6</v>
      </c>
      <c r="R265" s="50">
        <f t="shared" si="154"/>
        <v>44470</v>
      </c>
      <c r="S265" s="122">
        <v>0</v>
      </c>
      <c r="T265" s="454">
        <f t="shared" si="148"/>
        <v>6360</v>
      </c>
      <c r="U265" s="125">
        <f t="shared" si="155"/>
        <v>6000</v>
      </c>
      <c r="V265" s="168">
        <f t="shared" si="156"/>
        <v>2968</v>
      </c>
      <c r="W265" s="25">
        <v>0.06</v>
      </c>
      <c r="X265" s="54">
        <v>44742</v>
      </c>
      <c r="Y265" s="55">
        <f t="shared" si="149"/>
        <v>8</v>
      </c>
      <c r="Z265" s="56">
        <f t="shared" si="150"/>
        <v>0.66666666666666663</v>
      </c>
    </row>
    <row r="266" spans="1:26" ht="12.75" customHeight="1" x14ac:dyDescent="0.2">
      <c r="A266" s="11">
        <v>122</v>
      </c>
      <c r="B266" s="405" t="s">
        <v>549</v>
      </c>
      <c r="C266" s="406" t="s">
        <v>550</v>
      </c>
      <c r="D266" s="407" t="s">
        <v>29</v>
      </c>
      <c r="E266" s="408">
        <v>44470</v>
      </c>
      <c r="F266" s="375">
        <v>6360</v>
      </c>
      <c r="G266" s="375">
        <f t="shared" si="143"/>
        <v>424</v>
      </c>
      <c r="H266" s="375"/>
      <c r="I266" s="375">
        <f t="shared" ref="I266" si="162">F266/15*P266</f>
        <v>29256</v>
      </c>
      <c r="J266" s="375">
        <f t="shared" ref="J266" si="163">F266/15*Q266</f>
        <v>6614.4</v>
      </c>
      <c r="K266" s="490">
        <v>0</v>
      </c>
      <c r="L266" s="46"/>
      <c r="M266" s="454">
        <v>6000</v>
      </c>
      <c r="N266" s="24">
        <f t="shared" si="146"/>
        <v>6360</v>
      </c>
      <c r="O266" s="447">
        <f t="shared" si="147"/>
        <v>0</v>
      </c>
      <c r="P266" s="49">
        <v>69</v>
      </c>
      <c r="Q266" s="49">
        <v>15.6</v>
      </c>
      <c r="R266" s="50">
        <f t="shared" si="154"/>
        <v>44470</v>
      </c>
      <c r="S266" s="122">
        <v>0</v>
      </c>
      <c r="T266" s="454">
        <f t="shared" si="148"/>
        <v>6360</v>
      </c>
      <c r="U266" s="125">
        <f t="shared" si="155"/>
        <v>6000</v>
      </c>
      <c r="V266" s="168">
        <f t="shared" si="156"/>
        <v>2968</v>
      </c>
      <c r="W266" s="25">
        <v>0.06</v>
      </c>
      <c r="X266" s="54">
        <v>44742</v>
      </c>
      <c r="Y266" s="55">
        <f t="shared" si="149"/>
        <v>8</v>
      </c>
      <c r="Z266" s="56">
        <f t="shared" si="150"/>
        <v>0.66666666666666663</v>
      </c>
    </row>
    <row r="267" spans="1:26" ht="12.75" customHeight="1" x14ac:dyDescent="0.2">
      <c r="A267" s="11">
        <v>123</v>
      </c>
      <c r="B267" s="430" t="s">
        <v>520</v>
      </c>
      <c r="C267" s="157" t="s">
        <v>48</v>
      </c>
      <c r="D267" s="58" t="s">
        <v>29</v>
      </c>
      <c r="E267" s="50">
        <v>44440</v>
      </c>
      <c r="F267" s="391">
        <v>6360</v>
      </c>
      <c r="G267" s="391">
        <f t="shared" si="143"/>
        <v>424</v>
      </c>
      <c r="H267" s="391"/>
      <c r="I267" s="391">
        <f t="shared" si="144"/>
        <v>29256</v>
      </c>
      <c r="J267" s="391">
        <f t="shared" si="145"/>
        <v>6614.4</v>
      </c>
      <c r="K267" s="489">
        <v>0</v>
      </c>
      <c r="L267" s="46"/>
      <c r="M267" s="454">
        <v>6000</v>
      </c>
      <c r="N267" s="24">
        <f t="shared" si="146"/>
        <v>6360</v>
      </c>
      <c r="O267" s="447">
        <f t="shared" si="147"/>
        <v>0</v>
      </c>
      <c r="P267" s="49">
        <v>69</v>
      </c>
      <c r="Q267" s="49">
        <v>15.6</v>
      </c>
      <c r="R267" s="50">
        <f t="shared" si="154"/>
        <v>44440</v>
      </c>
      <c r="S267" s="122">
        <v>0</v>
      </c>
      <c r="T267" s="454">
        <f t="shared" si="148"/>
        <v>6360</v>
      </c>
      <c r="U267" s="125">
        <f t="shared" si="155"/>
        <v>6000</v>
      </c>
      <c r="V267" s="168">
        <f t="shared" si="156"/>
        <v>2968</v>
      </c>
      <c r="W267" s="25">
        <v>0.06</v>
      </c>
      <c r="X267" s="54">
        <v>44742</v>
      </c>
      <c r="Y267" s="55">
        <f t="shared" si="149"/>
        <v>9</v>
      </c>
      <c r="Z267" s="56">
        <f t="shared" si="150"/>
        <v>0.75</v>
      </c>
    </row>
    <row r="268" spans="1:26" ht="12.75" customHeight="1" x14ac:dyDescent="0.2">
      <c r="A268" s="11">
        <v>124</v>
      </c>
      <c r="B268" s="405" t="s">
        <v>506</v>
      </c>
      <c r="C268" s="406" t="s">
        <v>48</v>
      </c>
      <c r="D268" s="407" t="s">
        <v>29</v>
      </c>
      <c r="E268" s="408">
        <v>44455</v>
      </c>
      <c r="F268" s="375">
        <v>6360</v>
      </c>
      <c r="G268" s="375">
        <f t="shared" si="143"/>
        <v>424</v>
      </c>
      <c r="H268" s="375"/>
      <c r="I268" s="375">
        <f t="shared" ref="I268" si="164">F268/15*P268</f>
        <v>29256</v>
      </c>
      <c r="J268" s="375">
        <f t="shared" ref="J268" si="165">F268/15*Q268</f>
        <v>6614.4</v>
      </c>
      <c r="K268" s="490">
        <v>0</v>
      </c>
      <c r="L268" s="46"/>
      <c r="M268" s="454">
        <v>6000</v>
      </c>
      <c r="N268" s="24">
        <f t="shared" si="146"/>
        <v>6360</v>
      </c>
      <c r="O268" s="447">
        <f t="shared" si="147"/>
        <v>0</v>
      </c>
      <c r="P268" s="49">
        <v>69</v>
      </c>
      <c r="Q268" s="49">
        <v>15.6</v>
      </c>
      <c r="R268" s="50">
        <f t="shared" si="154"/>
        <v>44455</v>
      </c>
      <c r="S268" s="122">
        <v>0</v>
      </c>
      <c r="T268" s="454">
        <f t="shared" si="148"/>
        <v>6360</v>
      </c>
      <c r="U268" s="125">
        <f t="shared" si="155"/>
        <v>6000</v>
      </c>
      <c r="V268" s="168">
        <f t="shared" si="156"/>
        <v>2968</v>
      </c>
      <c r="W268" s="25">
        <v>0.06</v>
      </c>
      <c r="X268" s="54">
        <v>44742</v>
      </c>
      <c r="Y268" s="55">
        <f t="shared" si="149"/>
        <v>9</v>
      </c>
      <c r="Z268" s="56">
        <f t="shared" si="150"/>
        <v>0.75</v>
      </c>
    </row>
    <row r="269" spans="1:26" ht="12.75" customHeight="1" x14ac:dyDescent="0.2">
      <c r="A269" s="11">
        <v>125</v>
      </c>
      <c r="B269" s="430" t="s">
        <v>521</v>
      </c>
      <c r="C269" s="157" t="s">
        <v>522</v>
      </c>
      <c r="D269" s="58" t="s">
        <v>29</v>
      </c>
      <c r="E269" s="50">
        <v>44421</v>
      </c>
      <c r="F269" s="391">
        <v>954</v>
      </c>
      <c r="G269" s="391">
        <f t="shared" si="143"/>
        <v>63.6</v>
      </c>
      <c r="H269" s="391"/>
      <c r="I269" s="391">
        <f t="shared" si="144"/>
        <v>4388.4000000000005</v>
      </c>
      <c r="J269" s="391">
        <f t="shared" si="145"/>
        <v>992.16</v>
      </c>
      <c r="K269" s="489">
        <v>0</v>
      </c>
      <c r="L269" s="46"/>
      <c r="M269" s="454">
        <v>900</v>
      </c>
      <c r="N269" s="24">
        <f t="shared" si="146"/>
        <v>954</v>
      </c>
      <c r="O269" s="447">
        <f t="shared" si="147"/>
        <v>0</v>
      </c>
      <c r="P269" s="49">
        <v>69</v>
      </c>
      <c r="Q269" s="49">
        <v>15.6</v>
      </c>
      <c r="R269" s="50">
        <f t="shared" si="154"/>
        <v>44421</v>
      </c>
      <c r="S269" s="122">
        <v>0</v>
      </c>
      <c r="T269" s="454">
        <f t="shared" si="148"/>
        <v>954</v>
      </c>
      <c r="U269" s="125">
        <f t="shared" si="155"/>
        <v>900</v>
      </c>
      <c r="V269" s="168">
        <f t="shared" si="156"/>
        <v>445.2</v>
      </c>
      <c r="W269" s="25">
        <v>0.06</v>
      </c>
      <c r="X269" s="54">
        <v>44742</v>
      </c>
      <c r="Y269" s="55">
        <f t="shared" si="149"/>
        <v>10</v>
      </c>
      <c r="Z269" s="56">
        <f t="shared" si="150"/>
        <v>0.83333333333333337</v>
      </c>
    </row>
    <row r="270" spans="1:26" ht="13.5" customHeight="1" x14ac:dyDescent="0.2">
      <c r="A270" s="11">
        <v>126</v>
      </c>
      <c r="B270" s="430" t="s">
        <v>523</v>
      </c>
      <c r="C270" s="157" t="s">
        <v>48</v>
      </c>
      <c r="D270" s="58" t="s">
        <v>29</v>
      </c>
      <c r="E270" s="50">
        <v>44440</v>
      </c>
      <c r="F270" s="391">
        <v>6360</v>
      </c>
      <c r="G270" s="391">
        <f t="shared" si="143"/>
        <v>424</v>
      </c>
      <c r="H270" s="391"/>
      <c r="I270" s="391">
        <f t="shared" si="144"/>
        <v>29256</v>
      </c>
      <c r="J270" s="391">
        <f t="shared" si="145"/>
        <v>6614.4</v>
      </c>
      <c r="K270" s="489">
        <v>0</v>
      </c>
      <c r="L270" s="46"/>
      <c r="M270" s="454">
        <v>6000</v>
      </c>
      <c r="N270" s="24">
        <f t="shared" si="146"/>
        <v>6360</v>
      </c>
      <c r="O270" s="447">
        <f t="shared" si="147"/>
        <v>0</v>
      </c>
      <c r="P270" s="49">
        <v>69</v>
      </c>
      <c r="Q270" s="49">
        <v>15.6</v>
      </c>
      <c r="R270" s="50">
        <f t="shared" si="154"/>
        <v>44440</v>
      </c>
      <c r="S270" s="122">
        <v>0</v>
      </c>
      <c r="T270" s="454">
        <f t="shared" si="148"/>
        <v>6360</v>
      </c>
      <c r="U270" s="125">
        <f t="shared" si="155"/>
        <v>6000</v>
      </c>
      <c r="V270" s="168">
        <f t="shared" si="156"/>
        <v>2968</v>
      </c>
      <c r="W270" s="25">
        <v>0.06</v>
      </c>
      <c r="X270" s="54">
        <v>44742</v>
      </c>
      <c r="Y270" s="55">
        <f t="shared" si="149"/>
        <v>9</v>
      </c>
      <c r="Z270" s="56">
        <f t="shared" si="150"/>
        <v>0.75</v>
      </c>
    </row>
    <row r="271" spans="1:26" ht="13.5" customHeight="1" x14ac:dyDescent="0.2">
      <c r="A271" s="11">
        <v>127</v>
      </c>
      <c r="B271" s="410" t="s">
        <v>551</v>
      </c>
      <c r="C271" s="411" t="s">
        <v>41</v>
      </c>
      <c r="D271" s="412" t="s">
        <v>29</v>
      </c>
      <c r="E271" s="413">
        <v>44454</v>
      </c>
      <c r="F271" s="387">
        <v>3710</v>
      </c>
      <c r="G271" s="387">
        <f t="shared" si="143"/>
        <v>247.33333333333334</v>
      </c>
      <c r="H271" s="387"/>
      <c r="I271" s="375">
        <f t="shared" ref="I271" si="166">F271/15*P271</f>
        <v>17066</v>
      </c>
      <c r="J271" s="375">
        <f t="shared" ref="J271" si="167">F271/15*Q271</f>
        <v>3858.4</v>
      </c>
      <c r="K271" s="490">
        <v>0</v>
      </c>
      <c r="L271" s="46"/>
      <c r="M271" s="454">
        <v>3500</v>
      </c>
      <c r="N271" s="24">
        <f t="shared" si="146"/>
        <v>3710</v>
      </c>
      <c r="O271" s="447">
        <f t="shared" si="147"/>
        <v>0</v>
      </c>
      <c r="P271" s="49">
        <v>69</v>
      </c>
      <c r="Q271" s="49">
        <v>15.6</v>
      </c>
      <c r="R271" s="50">
        <f t="shared" si="154"/>
        <v>44454</v>
      </c>
      <c r="S271" s="122">
        <v>0</v>
      </c>
      <c r="T271" s="454">
        <f t="shared" si="148"/>
        <v>3710</v>
      </c>
      <c r="U271" s="125">
        <f t="shared" si="155"/>
        <v>3500</v>
      </c>
      <c r="V271" s="168">
        <f t="shared" si="156"/>
        <v>1731.3333333333335</v>
      </c>
      <c r="W271" s="25">
        <v>0.06</v>
      </c>
      <c r="X271" s="54">
        <v>44742</v>
      </c>
      <c r="Y271" s="55">
        <f t="shared" si="149"/>
        <v>9</v>
      </c>
      <c r="Z271" s="56">
        <f t="shared" si="150"/>
        <v>0.75</v>
      </c>
    </row>
    <row r="272" spans="1:26" ht="12.75" customHeight="1" thickBot="1" x14ac:dyDescent="0.25">
      <c r="A272" s="11"/>
      <c r="B272" s="376"/>
      <c r="C272" s="62"/>
      <c r="D272" s="63"/>
      <c r="E272" s="64"/>
      <c r="F272" s="65"/>
      <c r="G272" s="65"/>
      <c r="H272" s="65"/>
      <c r="I272" s="65"/>
      <c r="J272" s="65"/>
      <c r="K272" s="491"/>
      <c r="L272" s="61"/>
      <c r="M272" s="454"/>
      <c r="N272" s="24"/>
      <c r="O272" s="447"/>
      <c r="P272" s="49"/>
      <c r="Q272" s="49"/>
      <c r="R272" s="50"/>
      <c r="S272" s="122"/>
      <c r="T272" s="454"/>
      <c r="U272" s="125"/>
      <c r="V272" s="168"/>
      <c r="W272" s="25"/>
      <c r="X272" s="54"/>
      <c r="Y272" s="55"/>
      <c r="Z272" s="56"/>
    </row>
    <row r="273" spans="1:26" ht="13.5" customHeight="1" thickBot="1" x14ac:dyDescent="0.25">
      <c r="D273" s="28"/>
      <c r="E273" s="67"/>
      <c r="F273" s="148"/>
      <c r="G273" s="148"/>
      <c r="H273" s="148"/>
      <c r="I273" s="148"/>
      <c r="J273" s="148"/>
      <c r="K273" s="149"/>
      <c r="N273" s="23"/>
      <c r="O273" s="448"/>
      <c r="T273" s="176"/>
      <c r="W273" s="69"/>
      <c r="X273" s="70"/>
      <c r="Y273" s="71"/>
    </row>
    <row r="274" spans="1:26" s="189" customFormat="1" x14ac:dyDescent="0.2">
      <c r="A274" s="18"/>
      <c r="B274" s="12" t="s">
        <v>32</v>
      </c>
      <c r="C274" s="72" t="s">
        <v>33</v>
      </c>
      <c r="D274" s="187"/>
      <c r="E274" s="74" t="s">
        <v>34</v>
      </c>
      <c r="F274" s="75">
        <f>SUM(F259:F272)</f>
        <v>72411.051046480003</v>
      </c>
      <c r="G274" s="75">
        <f t="shared" ref="G274:K274" si="168">SUM(G259:G272)</f>
        <v>4827.4034030986668</v>
      </c>
      <c r="H274" s="75">
        <f t="shared" si="168"/>
        <v>0</v>
      </c>
      <c r="I274" s="75">
        <f t="shared" si="168"/>
        <v>333090.83481380803</v>
      </c>
      <c r="J274" s="75">
        <f t="shared" si="168"/>
        <v>75657.707190483197</v>
      </c>
      <c r="K274" s="484">
        <f t="shared" si="168"/>
        <v>1648.8152553600003</v>
      </c>
      <c r="L274" s="188"/>
      <c r="M274" s="30" t="s">
        <v>35</v>
      </c>
      <c r="N274" s="23"/>
      <c r="O274" s="448"/>
      <c r="P274" s="116"/>
      <c r="Q274" s="116"/>
      <c r="S274" s="140"/>
      <c r="T274" s="203"/>
      <c r="U274" s="190"/>
      <c r="W274" s="191"/>
      <c r="X274" s="154"/>
      <c r="Y274" s="192"/>
      <c r="Z274" s="193"/>
    </row>
    <row r="275" spans="1:26" ht="19.5" customHeight="1" thickBot="1" x14ac:dyDescent="0.25">
      <c r="B275" s="12" t="s">
        <v>36</v>
      </c>
      <c r="C275" s="72" t="s">
        <v>37</v>
      </c>
      <c r="D275" s="441" t="s">
        <v>35</v>
      </c>
      <c r="E275" s="166" t="s">
        <v>38</v>
      </c>
      <c r="F275" s="78">
        <f>F274*24</f>
        <v>1737865.2251155199</v>
      </c>
      <c r="G275" s="78">
        <f>G274*7</f>
        <v>33791.823821690668</v>
      </c>
      <c r="H275" s="78">
        <f>H274*24</f>
        <v>0</v>
      </c>
      <c r="I275" s="78">
        <f>I274</f>
        <v>333090.83481380803</v>
      </c>
      <c r="J275" s="78">
        <f>J274</f>
        <v>75657.707190483197</v>
      </c>
      <c r="K275" s="79">
        <f>K274</f>
        <v>1648.8152553600003</v>
      </c>
      <c r="L275" s="76"/>
      <c r="M275" s="80">
        <f>SUM(M259:M274)</f>
        <v>68312.312307999993</v>
      </c>
      <c r="N275" s="81"/>
      <c r="O275" s="449"/>
      <c r="P275" s="392"/>
      <c r="Q275" s="392"/>
      <c r="R275" s="134"/>
      <c r="S275" s="83"/>
      <c r="T275" s="454">
        <f>SUM(T259:T274)</f>
        <v>72411.051046480003</v>
      </c>
      <c r="U275" s="80">
        <f>SUM(U259:U274)</f>
        <v>68312.312307999993</v>
      </c>
      <c r="V275" s="194">
        <f>SUM(V259:V272)</f>
        <v>33791.823821690668</v>
      </c>
      <c r="W275" s="84"/>
      <c r="X275" s="85"/>
      <c r="Y275" s="135"/>
      <c r="Z275" s="136"/>
    </row>
    <row r="276" spans="1:26" ht="13.5" customHeight="1" x14ac:dyDescent="0.2">
      <c r="B276" s="12"/>
      <c r="N276" s="23"/>
      <c r="O276" s="448"/>
      <c r="T276" s="176"/>
      <c r="W276" s="69"/>
      <c r="X276" s="70"/>
      <c r="Y276" s="71"/>
    </row>
    <row r="277" spans="1:26" x14ac:dyDescent="0.2">
      <c r="N277" s="23"/>
      <c r="O277" s="448"/>
      <c r="R277" s="154"/>
      <c r="T277" s="176"/>
      <c r="W277" s="69"/>
      <c r="X277" s="70"/>
      <c r="Y277" s="71"/>
    </row>
    <row r="278" spans="1:26" ht="15" x14ac:dyDescent="0.25">
      <c r="B278" s="6"/>
      <c r="C278" s="34"/>
      <c r="D278" s="34" t="s">
        <v>585</v>
      </c>
      <c r="E278" s="34"/>
      <c r="F278" s="34"/>
      <c r="G278" s="34"/>
      <c r="H278" s="34"/>
      <c r="I278" s="390"/>
      <c r="J278" s="34"/>
      <c r="K278" s="34"/>
      <c r="L278" s="390"/>
      <c r="N278" s="23"/>
      <c r="O278" s="448"/>
      <c r="R278" s="154"/>
      <c r="T278" s="176"/>
      <c r="W278" s="69"/>
      <c r="X278" s="70"/>
      <c r="Y278" s="71"/>
    </row>
    <row r="279" spans="1:26" ht="15" x14ac:dyDescent="0.25">
      <c r="B279" s="388" t="s">
        <v>4</v>
      </c>
      <c r="C279" s="389"/>
      <c r="D279" s="34" t="s">
        <v>170</v>
      </c>
      <c r="E279" s="34"/>
      <c r="F279" s="390"/>
      <c r="G279" s="390"/>
      <c r="H279" s="521"/>
      <c r="I279" s="521"/>
      <c r="J279" s="390"/>
      <c r="K279" s="35"/>
      <c r="L279" s="389"/>
      <c r="N279" s="23"/>
      <c r="O279" s="448"/>
      <c r="R279" s="154"/>
      <c r="T279" s="176"/>
      <c r="W279" s="69"/>
      <c r="X279" s="70"/>
      <c r="Y279" s="71"/>
    </row>
    <row r="280" spans="1:26" ht="14.25" thickBot="1" x14ac:dyDescent="0.25">
      <c r="B280" s="9"/>
      <c r="C280" s="36"/>
      <c r="D280" s="36"/>
      <c r="E280" s="36"/>
      <c r="F280" s="37"/>
      <c r="G280" s="37"/>
      <c r="H280" s="37"/>
      <c r="I280" s="37"/>
      <c r="J280" s="37"/>
      <c r="K280" s="39"/>
      <c r="L280" s="36"/>
      <c r="N280" s="23"/>
      <c r="O280" s="448"/>
      <c r="R280" s="154"/>
      <c r="T280" s="176"/>
      <c r="W280" s="69"/>
      <c r="X280" s="70"/>
      <c r="Y280" s="71"/>
    </row>
    <row r="281" spans="1:26" ht="12.75" customHeight="1" x14ac:dyDescent="0.2">
      <c r="B281" s="523" t="s">
        <v>6</v>
      </c>
      <c r="C281" s="525" t="s">
        <v>7</v>
      </c>
      <c r="D281" s="525" t="s">
        <v>8</v>
      </c>
      <c r="E281" s="525" t="s">
        <v>9</v>
      </c>
      <c r="F281" s="527" t="s">
        <v>171</v>
      </c>
      <c r="G281" s="529" t="s">
        <v>11</v>
      </c>
      <c r="H281" s="529" t="s">
        <v>12</v>
      </c>
      <c r="I281" s="525" t="s">
        <v>13</v>
      </c>
      <c r="J281" s="525" t="s">
        <v>14</v>
      </c>
      <c r="K281" s="535" t="s">
        <v>15</v>
      </c>
      <c r="L281" s="40"/>
      <c r="M281" s="519" t="s">
        <v>16</v>
      </c>
      <c r="N281" s="519" t="s">
        <v>17</v>
      </c>
      <c r="O281" s="446"/>
      <c r="P281" s="517" t="s">
        <v>18</v>
      </c>
      <c r="Q281" s="517" t="s">
        <v>19</v>
      </c>
      <c r="R281" s="517" t="s">
        <v>20</v>
      </c>
      <c r="S281" s="518" t="s">
        <v>21</v>
      </c>
      <c r="T281" s="519" t="s">
        <v>22</v>
      </c>
      <c r="U281" s="519" t="s">
        <v>16</v>
      </c>
      <c r="V281" s="522" t="s">
        <v>23</v>
      </c>
      <c r="W281" s="522" t="s">
        <v>24</v>
      </c>
      <c r="X281" s="517" t="s">
        <v>25</v>
      </c>
      <c r="Y281" s="517" t="s">
        <v>26</v>
      </c>
      <c r="Z281" s="520" t="s">
        <v>27</v>
      </c>
    </row>
    <row r="282" spans="1:26" ht="13.5" customHeight="1" thickBot="1" x14ac:dyDescent="0.25">
      <c r="B282" s="524"/>
      <c r="C282" s="526"/>
      <c r="D282" s="526"/>
      <c r="E282" s="526"/>
      <c r="F282" s="528"/>
      <c r="G282" s="530"/>
      <c r="H282" s="530"/>
      <c r="I282" s="526"/>
      <c r="J282" s="526"/>
      <c r="K282" s="536"/>
      <c r="L282" s="40"/>
      <c r="M282" s="519"/>
      <c r="N282" s="519"/>
      <c r="O282" s="446"/>
      <c r="P282" s="517"/>
      <c r="Q282" s="517"/>
      <c r="R282" s="517"/>
      <c r="S282" s="518"/>
      <c r="T282" s="519"/>
      <c r="U282" s="519"/>
      <c r="V282" s="522"/>
      <c r="W282" s="522"/>
      <c r="X282" s="517"/>
      <c r="Y282" s="517"/>
      <c r="Z282" s="520"/>
    </row>
    <row r="283" spans="1:26" ht="13.5" thickBot="1" x14ac:dyDescent="0.25">
      <c r="B283" s="14"/>
      <c r="C283" s="97"/>
      <c r="D283" s="98"/>
      <c r="E283" s="97"/>
      <c r="F283" s="98"/>
      <c r="G283" s="98"/>
      <c r="H283" s="98"/>
      <c r="I283" s="98"/>
      <c r="J283" s="98"/>
      <c r="K283" s="99"/>
      <c r="N283" s="23"/>
      <c r="O283" s="448"/>
      <c r="R283" s="154"/>
      <c r="T283" s="176"/>
      <c r="W283" s="69"/>
      <c r="X283" s="70"/>
      <c r="Y283" s="71"/>
    </row>
    <row r="284" spans="1:26" x14ac:dyDescent="0.2">
      <c r="A284" s="1">
        <v>128</v>
      </c>
      <c r="B284" s="398" t="s">
        <v>172</v>
      </c>
      <c r="C284" s="41" t="s">
        <v>173</v>
      </c>
      <c r="D284" s="42" t="s">
        <v>30</v>
      </c>
      <c r="E284" s="43">
        <v>43820</v>
      </c>
      <c r="F284" s="44">
        <v>3432.6749008800011</v>
      </c>
      <c r="G284" s="44">
        <v>0</v>
      </c>
      <c r="H284" s="118">
        <v>209</v>
      </c>
      <c r="I284" s="44">
        <f t="shared" ref="I284:I348" si="169">F284/7*P284</f>
        <v>33836.366880102869</v>
      </c>
      <c r="J284" s="44">
        <f>F284/7*Q284</f>
        <v>7649.9612076754311</v>
      </c>
      <c r="K284" s="487">
        <v>0</v>
      </c>
      <c r="L284" s="195"/>
      <c r="M284" s="454">
        <v>3238.3725480000007</v>
      </c>
      <c r="N284" s="24">
        <f t="shared" ref="N284:N315" si="170">M284*(1+6%)</f>
        <v>3432.6749008800011</v>
      </c>
      <c r="O284" s="447">
        <f t="shared" ref="O284:O348" si="171">N284-F284</f>
        <v>0</v>
      </c>
      <c r="P284" s="49">
        <v>69</v>
      </c>
      <c r="Q284" s="49">
        <v>15.6</v>
      </c>
      <c r="R284" s="50">
        <f>E284</f>
        <v>43820</v>
      </c>
      <c r="S284" s="51">
        <v>0</v>
      </c>
      <c r="T284" s="454">
        <f t="shared" ref="T284:T348" si="172">M284*(1+W284)</f>
        <v>3432.6749008800011</v>
      </c>
      <c r="U284" s="53">
        <f>T284/1.06</f>
        <v>3238.3725480000007</v>
      </c>
      <c r="V284" s="183">
        <v>0</v>
      </c>
      <c r="W284" s="25">
        <v>0.06</v>
      </c>
      <c r="X284" s="54">
        <v>44742</v>
      </c>
      <c r="Y284" s="55">
        <f t="shared" ref="Y284:Y348" si="173">(YEAR(X284)-YEAR(E284))*12+MONTH(X284)-MONTH(E284)</f>
        <v>30</v>
      </c>
      <c r="Z284" s="56">
        <f t="shared" ref="Z284:Z348" si="174">Y284/12</f>
        <v>2.5</v>
      </c>
    </row>
    <row r="285" spans="1:26" x14ac:dyDescent="0.2">
      <c r="A285" s="1">
        <v>129</v>
      </c>
      <c r="B285" s="361" t="s">
        <v>174</v>
      </c>
      <c r="C285" s="88" t="s">
        <v>173</v>
      </c>
      <c r="D285" s="89" t="s">
        <v>30</v>
      </c>
      <c r="E285" s="90">
        <v>43367</v>
      </c>
      <c r="F285" s="393">
        <v>3432.6749008800011</v>
      </c>
      <c r="G285" s="393">
        <v>0</v>
      </c>
      <c r="H285" s="123">
        <v>209</v>
      </c>
      <c r="I285" s="393">
        <f t="shared" si="169"/>
        <v>33836.366880102869</v>
      </c>
      <c r="J285" s="393">
        <f>F285/7*Q285</f>
        <v>7649.9612076754311</v>
      </c>
      <c r="K285" s="488">
        <v>0</v>
      </c>
      <c r="L285" s="195"/>
      <c r="M285" s="454">
        <v>3238.3725480000007</v>
      </c>
      <c r="N285" s="24">
        <f t="shared" si="170"/>
        <v>3432.6749008800011</v>
      </c>
      <c r="O285" s="447">
        <f t="shared" si="171"/>
        <v>0</v>
      </c>
      <c r="P285" s="49">
        <v>69</v>
      </c>
      <c r="Q285" s="49">
        <v>15.6</v>
      </c>
      <c r="R285" s="50">
        <f t="shared" ref="R285:R349" si="175">E285</f>
        <v>43367</v>
      </c>
      <c r="S285" s="51">
        <v>0</v>
      </c>
      <c r="T285" s="454">
        <f t="shared" si="172"/>
        <v>3432.6749008800011</v>
      </c>
      <c r="U285" s="53">
        <f>T285/1.06</f>
        <v>3238.3725480000007</v>
      </c>
      <c r="V285" s="183">
        <v>0</v>
      </c>
      <c r="W285" s="25">
        <v>0.06</v>
      </c>
      <c r="X285" s="54">
        <v>44742</v>
      </c>
      <c r="Y285" s="55">
        <f t="shared" si="173"/>
        <v>45</v>
      </c>
      <c r="Z285" s="56">
        <f t="shared" si="174"/>
        <v>3.75</v>
      </c>
    </row>
    <row r="286" spans="1:26" x14ac:dyDescent="0.2">
      <c r="A286" s="1">
        <v>130</v>
      </c>
      <c r="B286" s="361" t="s">
        <v>462</v>
      </c>
      <c r="C286" s="88" t="s">
        <v>239</v>
      </c>
      <c r="D286" s="89" t="s">
        <v>30</v>
      </c>
      <c r="E286" s="90">
        <v>44401</v>
      </c>
      <c r="F286" s="393">
        <v>3432.6749008800011</v>
      </c>
      <c r="G286" s="393">
        <v>0</v>
      </c>
      <c r="H286" s="123">
        <v>209</v>
      </c>
      <c r="I286" s="393">
        <f t="shared" si="169"/>
        <v>33836.366880102869</v>
      </c>
      <c r="J286" s="393">
        <f>F286/7*Q286</f>
        <v>7649.9612076754311</v>
      </c>
      <c r="K286" s="488">
        <v>0</v>
      </c>
      <c r="L286" s="195"/>
      <c r="M286" s="454">
        <v>3238.3725480000007</v>
      </c>
      <c r="N286" s="24">
        <f t="shared" si="170"/>
        <v>3432.6749008800011</v>
      </c>
      <c r="O286" s="447">
        <f t="shared" si="171"/>
        <v>0</v>
      </c>
      <c r="P286" s="49">
        <v>69</v>
      </c>
      <c r="Q286" s="49">
        <v>15.6</v>
      </c>
      <c r="R286" s="50">
        <f t="shared" si="175"/>
        <v>44401</v>
      </c>
      <c r="S286" s="51">
        <v>0</v>
      </c>
      <c r="T286" s="454">
        <f t="shared" si="172"/>
        <v>3432.6749008800011</v>
      </c>
      <c r="U286" s="53">
        <f t="shared" ref="U286:U350" si="176">T286/1.06</f>
        <v>3238.3725480000007</v>
      </c>
      <c r="V286" s="183">
        <v>0</v>
      </c>
      <c r="W286" s="25">
        <v>0.06</v>
      </c>
      <c r="X286" s="54">
        <v>44742</v>
      </c>
      <c r="Y286" s="55">
        <f t="shared" si="173"/>
        <v>11</v>
      </c>
      <c r="Z286" s="56">
        <f t="shared" si="174"/>
        <v>0.91666666666666663</v>
      </c>
    </row>
    <row r="287" spans="1:26" x14ac:dyDescent="0.2">
      <c r="A287" s="1">
        <v>131</v>
      </c>
      <c r="B287" s="361" t="s">
        <v>176</v>
      </c>
      <c r="C287" s="88" t="s">
        <v>173</v>
      </c>
      <c r="D287" s="89" t="s">
        <v>30</v>
      </c>
      <c r="E287" s="90">
        <v>43347</v>
      </c>
      <c r="F287" s="393">
        <v>3432.6749008800011</v>
      </c>
      <c r="G287" s="393">
        <v>0</v>
      </c>
      <c r="H287" s="123">
        <v>209</v>
      </c>
      <c r="I287" s="393">
        <f t="shared" si="169"/>
        <v>33836.366880102869</v>
      </c>
      <c r="J287" s="393">
        <f>F287/7*Q287</f>
        <v>7649.9612076754311</v>
      </c>
      <c r="K287" s="488">
        <v>0</v>
      </c>
      <c r="L287" s="196"/>
      <c r="M287" s="454">
        <v>3238.3725480000007</v>
      </c>
      <c r="N287" s="24">
        <f t="shared" si="170"/>
        <v>3432.6749008800011</v>
      </c>
      <c r="O287" s="447">
        <f t="shared" si="171"/>
        <v>0</v>
      </c>
      <c r="P287" s="49">
        <v>69</v>
      </c>
      <c r="Q287" s="49">
        <v>15.6</v>
      </c>
      <c r="R287" s="50">
        <f t="shared" si="175"/>
        <v>43347</v>
      </c>
      <c r="S287" s="51">
        <v>0</v>
      </c>
      <c r="T287" s="454">
        <f t="shared" si="172"/>
        <v>3432.6749008800011</v>
      </c>
      <c r="U287" s="53">
        <f t="shared" si="176"/>
        <v>3238.3725480000007</v>
      </c>
      <c r="V287" s="183">
        <v>0</v>
      </c>
      <c r="W287" s="25">
        <v>0.06</v>
      </c>
      <c r="X287" s="54">
        <v>44742</v>
      </c>
      <c r="Y287" s="55">
        <f t="shared" si="173"/>
        <v>45</v>
      </c>
      <c r="Z287" s="56">
        <f t="shared" si="174"/>
        <v>3.75</v>
      </c>
    </row>
    <row r="288" spans="1:26" x14ac:dyDescent="0.2">
      <c r="A288" s="1">
        <v>132</v>
      </c>
      <c r="B288" s="361" t="s">
        <v>177</v>
      </c>
      <c r="C288" s="88" t="s">
        <v>173</v>
      </c>
      <c r="D288" s="89" t="s">
        <v>30</v>
      </c>
      <c r="E288" s="90">
        <v>43740</v>
      </c>
      <c r="F288" s="393">
        <v>3432.6749008800007</v>
      </c>
      <c r="G288" s="393">
        <v>0</v>
      </c>
      <c r="H288" s="123">
        <v>209</v>
      </c>
      <c r="I288" s="393">
        <f t="shared" si="169"/>
        <v>33836.366880102862</v>
      </c>
      <c r="J288" s="393">
        <f>F288/7*Q288</f>
        <v>7649.9612076754302</v>
      </c>
      <c r="K288" s="488">
        <v>0</v>
      </c>
      <c r="L288" s="196"/>
      <c r="M288" s="454">
        <v>3238.3725480000003</v>
      </c>
      <c r="N288" s="24">
        <f t="shared" si="170"/>
        <v>3432.6749008800007</v>
      </c>
      <c r="O288" s="447">
        <f t="shared" si="171"/>
        <v>0</v>
      </c>
      <c r="P288" s="49">
        <v>69</v>
      </c>
      <c r="Q288" s="49">
        <v>15.6</v>
      </c>
      <c r="R288" s="50">
        <f t="shared" si="175"/>
        <v>43740</v>
      </c>
      <c r="S288" s="51">
        <v>0</v>
      </c>
      <c r="T288" s="454">
        <f t="shared" si="172"/>
        <v>3432.6749008800007</v>
      </c>
      <c r="U288" s="53">
        <f t="shared" si="176"/>
        <v>3238.3725480000003</v>
      </c>
      <c r="V288" s="183">
        <v>0</v>
      </c>
      <c r="W288" s="25">
        <v>0.06</v>
      </c>
      <c r="X288" s="54">
        <v>44742</v>
      </c>
      <c r="Y288" s="55">
        <f t="shared" si="173"/>
        <v>32</v>
      </c>
      <c r="Z288" s="56">
        <f t="shared" si="174"/>
        <v>2.6666666666666665</v>
      </c>
    </row>
    <row r="289" spans="1:26" x14ac:dyDescent="0.2">
      <c r="A289" s="1">
        <v>133</v>
      </c>
      <c r="B289" s="361" t="s">
        <v>178</v>
      </c>
      <c r="C289" s="88" t="s">
        <v>173</v>
      </c>
      <c r="D289" s="89" t="s">
        <v>30</v>
      </c>
      <c r="E289" s="90">
        <v>43640</v>
      </c>
      <c r="F289" s="393">
        <v>3432.1104000000005</v>
      </c>
      <c r="G289" s="393">
        <v>0</v>
      </c>
      <c r="H289" s="123">
        <v>209</v>
      </c>
      <c r="I289" s="393">
        <f t="shared" si="169"/>
        <v>33830.802514285715</v>
      </c>
      <c r="J289" s="393">
        <f t="shared" ref="J289:J354" si="177">F289/7*Q289</f>
        <v>7648.7031771428583</v>
      </c>
      <c r="K289" s="488">
        <v>0</v>
      </c>
      <c r="L289" s="196"/>
      <c r="M289" s="454">
        <v>3237.84</v>
      </c>
      <c r="N289" s="24">
        <f t="shared" si="170"/>
        <v>3432.1104000000005</v>
      </c>
      <c r="O289" s="447">
        <f t="shared" si="171"/>
        <v>0</v>
      </c>
      <c r="P289" s="49">
        <v>69</v>
      </c>
      <c r="Q289" s="49">
        <v>15.6</v>
      </c>
      <c r="R289" s="50">
        <f t="shared" si="175"/>
        <v>43640</v>
      </c>
      <c r="S289" s="51">
        <v>0</v>
      </c>
      <c r="T289" s="454">
        <f t="shared" si="172"/>
        <v>3432.1104000000005</v>
      </c>
      <c r="U289" s="53">
        <f t="shared" si="176"/>
        <v>3237.84</v>
      </c>
      <c r="V289" s="183">
        <v>0</v>
      </c>
      <c r="W289" s="25">
        <v>0.06</v>
      </c>
      <c r="X289" s="54">
        <v>44742</v>
      </c>
      <c r="Y289" s="55">
        <f t="shared" si="173"/>
        <v>36</v>
      </c>
      <c r="Z289" s="56">
        <f t="shared" si="174"/>
        <v>3</v>
      </c>
    </row>
    <row r="290" spans="1:26" x14ac:dyDescent="0.2">
      <c r="A290" s="1">
        <v>134</v>
      </c>
      <c r="B290" s="361" t="s">
        <v>180</v>
      </c>
      <c r="C290" s="88" t="s">
        <v>175</v>
      </c>
      <c r="D290" s="89" t="s">
        <v>30</v>
      </c>
      <c r="E290" s="90">
        <v>43410</v>
      </c>
      <c r="F290" s="393">
        <v>4295.289600000001</v>
      </c>
      <c r="G290" s="393">
        <v>0</v>
      </c>
      <c r="H290" s="123">
        <v>209</v>
      </c>
      <c r="I290" s="393">
        <f t="shared" si="169"/>
        <v>42339.283200000005</v>
      </c>
      <c r="J290" s="393">
        <f t="shared" si="177"/>
        <v>9572.3596800000014</v>
      </c>
      <c r="K290" s="488">
        <v>0</v>
      </c>
      <c r="L290" s="196"/>
      <c r="M290" s="454">
        <v>4052.1600000000003</v>
      </c>
      <c r="N290" s="24">
        <f t="shared" si="170"/>
        <v>4295.289600000001</v>
      </c>
      <c r="O290" s="447">
        <f t="shared" si="171"/>
        <v>0</v>
      </c>
      <c r="P290" s="49">
        <v>69</v>
      </c>
      <c r="Q290" s="49">
        <v>15.6</v>
      </c>
      <c r="R290" s="50">
        <f t="shared" si="175"/>
        <v>43410</v>
      </c>
      <c r="S290" s="51">
        <v>0</v>
      </c>
      <c r="T290" s="454">
        <f t="shared" si="172"/>
        <v>4295.289600000001</v>
      </c>
      <c r="U290" s="53">
        <f t="shared" si="176"/>
        <v>4052.1600000000008</v>
      </c>
      <c r="V290" s="183">
        <v>0</v>
      </c>
      <c r="W290" s="25">
        <v>0.06</v>
      </c>
      <c r="X290" s="54">
        <v>44742</v>
      </c>
      <c r="Y290" s="55">
        <f t="shared" si="173"/>
        <v>43</v>
      </c>
      <c r="Z290" s="56">
        <f t="shared" si="174"/>
        <v>3.5833333333333335</v>
      </c>
    </row>
    <row r="291" spans="1:26" x14ac:dyDescent="0.2">
      <c r="A291" s="1">
        <v>135</v>
      </c>
      <c r="B291" s="19" t="s">
        <v>181</v>
      </c>
      <c r="C291" s="88" t="s">
        <v>175</v>
      </c>
      <c r="D291" s="89" t="s">
        <v>30</v>
      </c>
      <c r="E291" s="160">
        <v>42329</v>
      </c>
      <c r="F291" s="393">
        <v>4295.289600000001</v>
      </c>
      <c r="G291" s="393">
        <v>0</v>
      </c>
      <c r="H291" s="123">
        <v>209</v>
      </c>
      <c r="I291" s="393">
        <f t="shared" si="169"/>
        <v>42339.283200000005</v>
      </c>
      <c r="J291" s="393">
        <f t="shared" si="177"/>
        <v>12517.701120000002</v>
      </c>
      <c r="K291" s="488">
        <f>F291/7*12+S291+S291</f>
        <v>8033.673600000001</v>
      </c>
      <c r="L291" s="61"/>
      <c r="M291" s="454">
        <v>4052.1600000000003</v>
      </c>
      <c r="N291" s="24">
        <f t="shared" si="170"/>
        <v>4295.289600000001</v>
      </c>
      <c r="O291" s="447">
        <f t="shared" si="171"/>
        <v>0</v>
      </c>
      <c r="P291" s="49">
        <v>69</v>
      </c>
      <c r="Q291" s="49">
        <v>20.399999999999999</v>
      </c>
      <c r="R291" s="50">
        <f t="shared" si="175"/>
        <v>42329</v>
      </c>
      <c r="S291" s="51">
        <v>335.16</v>
      </c>
      <c r="T291" s="454">
        <f t="shared" si="172"/>
        <v>4295.289600000001</v>
      </c>
      <c r="U291" s="53">
        <f t="shared" si="176"/>
        <v>4052.1600000000008</v>
      </c>
      <c r="V291" s="183">
        <v>0</v>
      </c>
      <c r="W291" s="25">
        <v>0.06</v>
      </c>
      <c r="X291" s="54">
        <v>44742</v>
      </c>
      <c r="Y291" s="55">
        <f t="shared" si="173"/>
        <v>79</v>
      </c>
      <c r="Z291" s="56">
        <f t="shared" si="174"/>
        <v>6.583333333333333</v>
      </c>
    </row>
    <row r="292" spans="1:26" x14ac:dyDescent="0.2">
      <c r="A292" s="1">
        <v>136</v>
      </c>
      <c r="B292" s="364" t="s">
        <v>182</v>
      </c>
      <c r="C292" s="88" t="s">
        <v>173</v>
      </c>
      <c r="D292" s="89" t="s">
        <v>30</v>
      </c>
      <c r="E292" s="59">
        <v>43529</v>
      </c>
      <c r="F292" s="393">
        <v>3432.2706720000006</v>
      </c>
      <c r="G292" s="393">
        <v>0</v>
      </c>
      <c r="H292" s="123">
        <v>209</v>
      </c>
      <c r="I292" s="393">
        <f t="shared" si="169"/>
        <v>33832.382338285715</v>
      </c>
      <c r="J292" s="393">
        <f t="shared" si="177"/>
        <v>7649.0603547428582</v>
      </c>
      <c r="K292" s="488">
        <v>0</v>
      </c>
      <c r="L292" s="61"/>
      <c r="M292" s="454">
        <v>3237.9912000000004</v>
      </c>
      <c r="N292" s="24">
        <f t="shared" si="170"/>
        <v>3432.2706720000006</v>
      </c>
      <c r="O292" s="447">
        <f t="shared" si="171"/>
        <v>0</v>
      </c>
      <c r="P292" s="49">
        <v>69</v>
      </c>
      <c r="Q292" s="49">
        <v>15.6</v>
      </c>
      <c r="R292" s="50">
        <f t="shared" si="175"/>
        <v>43529</v>
      </c>
      <c r="S292" s="51">
        <v>0</v>
      </c>
      <c r="T292" s="454">
        <f t="shared" si="172"/>
        <v>3432.2706720000006</v>
      </c>
      <c r="U292" s="53">
        <f t="shared" si="176"/>
        <v>3237.9912000000004</v>
      </c>
      <c r="V292" s="183">
        <v>0</v>
      </c>
      <c r="W292" s="25">
        <v>0.06</v>
      </c>
      <c r="X292" s="54">
        <v>44742</v>
      </c>
      <c r="Y292" s="55">
        <f t="shared" si="173"/>
        <v>39</v>
      </c>
      <c r="Z292" s="56">
        <f t="shared" si="174"/>
        <v>3.25</v>
      </c>
    </row>
    <row r="293" spans="1:26" x14ac:dyDescent="0.2">
      <c r="A293" s="1">
        <v>137</v>
      </c>
      <c r="B293" s="364" t="s">
        <v>183</v>
      </c>
      <c r="C293" s="88" t="s">
        <v>173</v>
      </c>
      <c r="D293" s="89" t="s">
        <v>30</v>
      </c>
      <c r="E293" s="59">
        <v>43529</v>
      </c>
      <c r="F293" s="393">
        <v>3432.2706720000006</v>
      </c>
      <c r="G293" s="393">
        <v>0</v>
      </c>
      <c r="H293" s="123">
        <v>209</v>
      </c>
      <c r="I293" s="393">
        <f t="shared" si="169"/>
        <v>33832.382338285715</v>
      </c>
      <c r="J293" s="393">
        <f t="shared" si="177"/>
        <v>7649.0603547428582</v>
      </c>
      <c r="K293" s="488">
        <v>0</v>
      </c>
      <c r="L293" s="61"/>
      <c r="M293" s="454">
        <v>3237.9912000000004</v>
      </c>
      <c r="N293" s="24">
        <f t="shared" si="170"/>
        <v>3432.2706720000006</v>
      </c>
      <c r="O293" s="447">
        <f t="shared" si="171"/>
        <v>0</v>
      </c>
      <c r="P293" s="49">
        <v>69</v>
      </c>
      <c r="Q293" s="49">
        <v>15.6</v>
      </c>
      <c r="R293" s="50">
        <f t="shared" si="175"/>
        <v>43529</v>
      </c>
      <c r="S293" s="51">
        <v>0</v>
      </c>
      <c r="T293" s="454">
        <f t="shared" si="172"/>
        <v>3432.2706720000006</v>
      </c>
      <c r="U293" s="53">
        <f t="shared" si="176"/>
        <v>3237.9912000000004</v>
      </c>
      <c r="V293" s="183">
        <v>0</v>
      </c>
      <c r="W293" s="25">
        <v>0.06</v>
      </c>
      <c r="X293" s="54">
        <v>44742</v>
      </c>
      <c r="Y293" s="55">
        <f t="shared" si="173"/>
        <v>39</v>
      </c>
      <c r="Z293" s="56">
        <f t="shared" si="174"/>
        <v>3.25</v>
      </c>
    </row>
    <row r="294" spans="1:26" x14ac:dyDescent="0.2">
      <c r="A294" s="1">
        <v>138</v>
      </c>
      <c r="B294" s="364" t="s">
        <v>184</v>
      </c>
      <c r="C294" s="88" t="s">
        <v>173</v>
      </c>
      <c r="D294" s="89" t="s">
        <v>30</v>
      </c>
      <c r="E294" s="59">
        <v>37695</v>
      </c>
      <c r="F294" s="393">
        <v>2943.7906939200011</v>
      </c>
      <c r="G294" s="393">
        <v>0</v>
      </c>
      <c r="H294" s="123">
        <v>209</v>
      </c>
      <c r="I294" s="393">
        <f t="shared" si="169"/>
        <v>29017.365411497154</v>
      </c>
      <c r="J294" s="393">
        <f t="shared" si="177"/>
        <v>8579.0471651382886</v>
      </c>
      <c r="K294" s="488">
        <f>F294/7*12+S294+S294</f>
        <v>6105.1383324342869</v>
      </c>
      <c r="L294" s="46"/>
      <c r="M294" s="454">
        <v>2777.1610320000009</v>
      </c>
      <c r="N294" s="24">
        <f t="shared" si="170"/>
        <v>2943.7906939200011</v>
      </c>
      <c r="O294" s="447">
        <f t="shared" si="171"/>
        <v>0</v>
      </c>
      <c r="P294" s="49">
        <v>69</v>
      </c>
      <c r="Q294" s="49">
        <v>20.399999999999999</v>
      </c>
      <c r="R294" s="50">
        <f t="shared" si="175"/>
        <v>37695</v>
      </c>
      <c r="S294" s="51">
        <v>529.32000000000005</v>
      </c>
      <c r="T294" s="454">
        <f t="shared" si="172"/>
        <v>2943.7906939200011</v>
      </c>
      <c r="U294" s="53">
        <f t="shared" si="176"/>
        <v>2777.1610320000009</v>
      </c>
      <c r="V294" s="183">
        <v>0</v>
      </c>
      <c r="W294" s="25">
        <v>0.06</v>
      </c>
      <c r="X294" s="54">
        <v>44742</v>
      </c>
      <c r="Y294" s="55">
        <f t="shared" si="173"/>
        <v>231</v>
      </c>
      <c r="Z294" s="56">
        <f t="shared" si="174"/>
        <v>19.25</v>
      </c>
    </row>
    <row r="295" spans="1:26" x14ac:dyDescent="0.2">
      <c r="A295" s="1">
        <v>139</v>
      </c>
      <c r="B295" s="364" t="s">
        <v>185</v>
      </c>
      <c r="C295" s="105" t="s">
        <v>173</v>
      </c>
      <c r="D295" s="89" t="s">
        <v>30</v>
      </c>
      <c r="E295" s="197">
        <v>43346</v>
      </c>
      <c r="F295" s="393">
        <v>3432.6749008800011</v>
      </c>
      <c r="G295" s="393">
        <v>0</v>
      </c>
      <c r="H295" s="123">
        <v>209</v>
      </c>
      <c r="I295" s="393">
        <f t="shared" si="169"/>
        <v>33836.366880102869</v>
      </c>
      <c r="J295" s="393">
        <f t="shared" si="177"/>
        <v>7649.9612076754311</v>
      </c>
      <c r="K295" s="488">
        <v>0</v>
      </c>
      <c r="L295" s="61"/>
      <c r="M295" s="454">
        <v>3238.3725480000007</v>
      </c>
      <c r="N295" s="24">
        <f t="shared" si="170"/>
        <v>3432.6749008800011</v>
      </c>
      <c r="O295" s="447">
        <f t="shared" si="171"/>
        <v>0</v>
      </c>
      <c r="P295" s="49">
        <v>69</v>
      </c>
      <c r="Q295" s="49">
        <v>15.6</v>
      </c>
      <c r="R295" s="50">
        <f t="shared" si="175"/>
        <v>43346</v>
      </c>
      <c r="S295" s="51">
        <v>0</v>
      </c>
      <c r="T295" s="454">
        <f t="shared" si="172"/>
        <v>3432.6749008800011</v>
      </c>
      <c r="U295" s="53">
        <f t="shared" si="176"/>
        <v>3238.3725480000007</v>
      </c>
      <c r="V295" s="183">
        <v>0</v>
      </c>
      <c r="W295" s="25">
        <v>0.06</v>
      </c>
      <c r="X295" s="54">
        <v>44742</v>
      </c>
      <c r="Y295" s="55">
        <f t="shared" si="173"/>
        <v>45</v>
      </c>
      <c r="Z295" s="56">
        <f t="shared" si="174"/>
        <v>3.75</v>
      </c>
    </row>
    <row r="296" spans="1:26" x14ac:dyDescent="0.2">
      <c r="A296" s="1">
        <v>140</v>
      </c>
      <c r="B296" s="372" t="s">
        <v>186</v>
      </c>
      <c r="C296" s="105" t="s">
        <v>173</v>
      </c>
      <c r="D296" s="89" t="s">
        <v>30</v>
      </c>
      <c r="E296" s="197">
        <v>43267</v>
      </c>
      <c r="F296" s="393">
        <v>3432.6749008800011</v>
      </c>
      <c r="G296" s="393">
        <v>0</v>
      </c>
      <c r="H296" s="123">
        <v>209</v>
      </c>
      <c r="I296" s="393">
        <f t="shared" si="169"/>
        <v>33836.366880102869</v>
      </c>
      <c r="J296" s="393">
        <f t="shared" si="177"/>
        <v>7649.9612076754311</v>
      </c>
      <c r="K296" s="488">
        <v>0</v>
      </c>
      <c r="L296" s="61"/>
      <c r="M296" s="454">
        <v>3238.3725480000007</v>
      </c>
      <c r="N296" s="24">
        <f t="shared" si="170"/>
        <v>3432.6749008800011</v>
      </c>
      <c r="O296" s="447">
        <f t="shared" si="171"/>
        <v>0</v>
      </c>
      <c r="P296" s="49">
        <v>69</v>
      </c>
      <c r="Q296" s="49">
        <v>15.6</v>
      </c>
      <c r="R296" s="50">
        <f t="shared" si="175"/>
        <v>43267</v>
      </c>
      <c r="S296" s="51">
        <v>0</v>
      </c>
      <c r="T296" s="454">
        <f t="shared" si="172"/>
        <v>3432.6749008800011</v>
      </c>
      <c r="U296" s="53">
        <f t="shared" si="176"/>
        <v>3238.3725480000007</v>
      </c>
      <c r="V296" s="183">
        <v>0</v>
      </c>
      <c r="W296" s="25">
        <v>0.06</v>
      </c>
      <c r="X296" s="54">
        <v>44742</v>
      </c>
      <c r="Y296" s="55">
        <f t="shared" si="173"/>
        <v>48</v>
      </c>
      <c r="Z296" s="56">
        <f t="shared" si="174"/>
        <v>4</v>
      </c>
    </row>
    <row r="297" spans="1:26" x14ac:dyDescent="0.2">
      <c r="A297" s="1">
        <v>141</v>
      </c>
      <c r="B297" s="364" t="s">
        <v>187</v>
      </c>
      <c r="C297" s="105" t="s">
        <v>175</v>
      </c>
      <c r="D297" s="89" t="s">
        <v>30</v>
      </c>
      <c r="E297" s="59">
        <v>42777</v>
      </c>
      <c r="F297" s="393">
        <v>5576.66</v>
      </c>
      <c r="G297" s="393">
        <v>0</v>
      </c>
      <c r="H297" s="123">
        <v>0</v>
      </c>
      <c r="I297" s="393">
        <f t="shared" si="169"/>
        <v>54969.934285714284</v>
      </c>
      <c r="J297" s="393">
        <f t="shared" si="177"/>
        <v>14339.982857142855</v>
      </c>
      <c r="K297" s="488">
        <f>F297/7*12+S297+S297</f>
        <v>10230.30857142857</v>
      </c>
      <c r="L297" s="46"/>
      <c r="M297" s="454">
        <v>5261</v>
      </c>
      <c r="N297" s="24">
        <f t="shared" si="170"/>
        <v>5576.66</v>
      </c>
      <c r="O297" s="447">
        <f t="shared" si="171"/>
        <v>0</v>
      </c>
      <c r="P297" s="49">
        <v>69</v>
      </c>
      <c r="Q297" s="49">
        <v>18</v>
      </c>
      <c r="R297" s="50">
        <f t="shared" si="175"/>
        <v>42777</v>
      </c>
      <c r="S297" s="51">
        <v>335.16</v>
      </c>
      <c r="T297" s="454">
        <f t="shared" si="172"/>
        <v>5576.66</v>
      </c>
      <c r="U297" s="53">
        <f t="shared" si="176"/>
        <v>5261</v>
      </c>
      <c r="V297" s="183">
        <v>0</v>
      </c>
      <c r="W297" s="25">
        <v>0.06</v>
      </c>
      <c r="X297" s="54">
        <v>44742</v>
      </c>
      <c r="Y297" s="55">
        <f t="shared" si="173"/>
        <v>64</v>
      </c>
      <c r="Z297" s="56">
        <f t="shared" si="174"/>
        <v>5.333333333333333</v>
      </c>
    </row>
    <row r="298" spans="1:26" x14ac:dyDescent="0.2">
      <c r="A298" s="1">
        <v>142</v>
      </c>
      <c r="B298" s="417" t="s">
        <v>570</v>
      </c>
      <c r="C298" s="423" t="s">
        <v>571</v>
      </c>
      <c r="D298" s="419" t="s">
        <v>30</v>
      </c>
      <c r="E298" s="420">
        <v>44440</v>
      </c>
      <c r="F298" s="421">
        <v>2862</v>
      </c>
      <c r="G298" s="421">
        <v>0</v>
      </c>
      <c r="H298" s="479">
        <v>0</v>
      </c>
      <c r="I298" s="421">
        <f t="shared" ref="I298" si="178">F298/7*P298</f>
        <v>28211.142857142855</v>
      </c>
      <c r="J298" s="421">
        <f t="shared" ref="J298" si="179">F298/7*Q298</f>
        <v>6378.1714285714279</v>
      </c>
      <c r="K298" s="492">
        <v>0</v>
      </c>
      <c r="L298" s="46"/>
      <c r="M298" s="454">
        <v>2700</v>
      </c>
      <c r="N298" s="24">
        <f t="shared" si="170"/>
        <v>2862</v>
      </c>
      <c r="O298" s="447">
        <f t="shared" si="171"/>
        <v>0</v>
      </c>
      <c r="P298" s="49">
        <v>69</v>
      </c>
      <c r="Q298" s="49">
        <v>15.6</v>
      </c>
      <c r="R298" s="50">
        <f t="shared" si="175"/>
        <v>44440</v>
      </c>
      <c r="S298" s="51">
        <v>0</v>
      </c>
      <c r="T298" s="454">
        <f t="shared" si="172"/>
        <v>2862</v>
      </c>
      <c r="U298" s="53">
        <f t="shared" si="176"/>
        <v>2700</v>
      </c>
      <c r="V298" s="183">
        <v>0</v>
      </c>
      <c r="W298" s="25">
        <v>0.06</v>
      </c>
      <c r="X298" s="54">
        <v>44742</v>
      </c>
      <c r="Y298" s="55">
        <f t="shared" ref="Y298" si="180">(YEAR(X298)-YEAR(E298))*12+MONTH(X298)-MONTH(E298)</f>
        <v>9</v>
      </c>
      <c r="Z298" s="56">
        <f t="shared" ref="Z298" si="181">Y298/12</f>
        <v>0.75</v>
      </c>
    </row>
    <row r="299" spans="1:26" x14ac:dyDescent="0.2">
      <c r="A299" s="1">
        <v>143</v>
      </c>
      <c r="B299" s="19" t="s">
        <v>188</v>
      </c>
      <c r="C299" s="88" t="s">
        <v>189</v>
      </c>
      <c r="D299" s="89" t="s">
        <v>30</v>
      </c>
      <c r="E299" s="160">
        <v>43348</v>
      </c>
      <c r="F299" s="393">
        <v>4426.5600000000004</v>
      </c>
      <c r="G299" s="393">
        <v>0</v>
      </c>
      <c r="H299" s="123">
        <v>209</v>
      </c>
      <c r="I299" s="393">
        <f t="shared" si="169"/>
        <v>43633.234285714294</v>
      </c>
      <c r="J299" s="393">
        <f t="shared" si="177"/>
        <v>9864.9051428571438</v>
      </c>
      <c r="K299" s="488">
        <v>0</v>
      </c>
      <c r="L299" s="61"/>
      <c r="M299" s="454">
        <v>4176</v>
      </c>
      <c r="N299" s="24">
        <f t="shared" si="170"/>
        <v>4426.5600000000004</v>
      </c>
      <c r="O299" s="447">
        <f t="shared" si="171"/>
        <v>0</v>
      </c>
      <c r="P299" s="49">
        <v>69</v>
      </c>
      <c r="Q299" s="49">
        <v>15.6</v>
      </c>
      <c r="R299" s="50">
        <f t="shared" si="175"/>
        <v>43348</v>
      </c>
      <c r="S299" s="51">
        <v>0</v>
      </c>
      <c r="T299" s="454">
        <f t="shared" si="172"/>
        <v>4426.5600000000004</v>
      </c>
      <c r="U299" s="53">
        <f t="shared" si="176"/>
        <v>4176</v>
      </c>
      <c r="V299" s="183">
        <v>0</v>
      </c>
      <c r="W299" s="25">
        <v>0.06</v>
      </c>
      <c r="X299" s="54">
        <v>44742</v>
      </c>
      <c r="Y299" s="55">
        <f t="shared" si="173"/>
        <v>45</v>
      </c>
      <c r="Z299" s="56">
        <f t="shared" si="174"/>
        <v>3.75</v>
      </c>
    </row>
    <row r="300" spans="1:26" x14ac:dyDescent="0.2">
      <c r="A300" s="1">
        <v>144</v>
      </c>
      <c r="B300" s="19" t="s">
        <v>190</v>
      </c>
      <c r="C300" s="88" t="s">
        <v>173</v>
      </c>
      <c r="D300" s="89" t="s">
        <v>30</v>
      </c>
      <c r="E300" s="160">
        <v>43297</v>
      </c>
      <c r="F300" s="393">
        <v>3432.6749008800011</v>
      </c>
      <c r="G300" s="393">
        <v>0</v>
      </c>
      <c r="H300" s="123">
        <v>209</v>
      </c>
      <c r="I300" s="393">
        <f t="shared" si="169"/>
        <v>33836.366880102869</v>
      </c>
      <c r="J300" s="393">
        <f t="shared" si="177"/>
        <v>7649.9612076754311</v>
      </c>
      <c r="K300" s="488">
        <v>0</v>
      </c>
      <c r="L300" s="61"/>
      <c r="M300" s="454">
        <v>3238.3725480000007</v>
      </c>
      <c r="N300" s="24">
        <f t="shared" si="170"/>
        <v>3432.6749008800011</v>
      </c>
      <c r="O300" s="447">
        <f t="shared" si="171"/>
        <v>0</v>
      </c>
      <c r="P300" s="49">
        <v>69</v>
      </c>
      <c r="Q300" s="49">
        <v>15.6</v>
      </c>
      <c r="R300" s="50">
        <f t="shared" si="175"/>
        <v>43297</v>
      </c>
      <c r="S300" s="51">
        <v>0</v>
      </c>
      <c r="T300" s="454">
        <f t="shared" si="172"/>
        <v>3432.6749008800011</v>
      </c>
      <c r="U300" s="53">
        <f t="shared" si="176"/>
        <v>3238.3725480000007</v>
      </c>
      <c r="V300" s="183">
        <v>0</v>
      </c>
      <c r="W300" s="25">
        <v>0.06</v>
      </c>
      <c r="X300" s="54">
        <v>44742</v>
      </c>
      <c r="Y300" s="55">
        <f t="shared" si="173"/>
        <v>47</v>
      </c>
      <c r="Z300" s="56">
        <f t="shared" si="174"/>
        <v>3.9166666666666665</v>
      </c>
    </row>
    <row r="301" spans="1:26" x14ac:dyDescent="0.2">
      <c r="A301" s="1">
        <v>145</v>
      </c>
      <c r="B301" s="361" t="s">
        <v>412</v>
      </c>
      <c r="C301" s="88" t="s">
        <v>173</v>
      </c>
      <c r="D301" s="89" t="s">
        <v>30</v>
      </c>
      <c r="E301" s="160">
        <v>44198</v>
      </c>
      <c r="F301" s="393">
        <v>3432.28</v>
      </c>
      <c r="G301" s="393">
        <v>0</v>
      </c>
      <c r="H301" s="123">
        <v>209</v>
      </c>
      <c r="I301" s="393">
        <f t="shared" si="169"/>
        <v>33832.474285714285</v>
      </c>
      <c r="J301" s="393">
        <f t="shared" si="177"/>
        <v>7649.0811428571433</v>
      </c>
      <c r="K301" s="488">
        <v>0</v>
      </c>
      <c r="L301" s="61"/>
      <c r="M301" s="454">
        <v>3238</v>
      </c>
      <c r="N301" s="24">
        <f t="shared" si="170"/>
        <v>3432.28</v>
      </c>
      <c r="O301" s="447">
        <f t="shared" si="171"/>
        <v>0</v>
      </c>
      <c r="P301" s="49">
        <v>69</v>
      </c>
      <c r="Q301" s="49">
        <v>15.6</v>
      </c>
      <c r="R301" s="50">
        <f t="shared" si="175"/>
        <v>44198</v>
      </c>
      <c r="S301" s="51">
        <v>0</v>
      </c>
      <c r="T301" s="454">
        <f t="shared" si="172"/>
        <v>3432.28</v>
      </c>
      <c r="U301" s="53">
        <f t="shared" si="176"/>
        <v>3238</v>
      </c>
      <c r="V301" s="183">
        <v>0</v>
      </c>
      <c r="W301" s="25">
        <v>0.06</v>
      </c>
      <c r="X301" s="54">
        <v>44742</v>
      </c>
      <c r="Y301" s="55">
        <f t="shared" si="173"/>
        <v>17</v>
      </c>
      <c r="Z301" s="56">
        <f t="shared" si="174"/>
        <v>1.4166666666666667</v>
      </c>
    </row>
    <row r="302" spans="1:26" x14ac:dyDescent="0.2">
      <c r="A302" s="1">
        <v>146</v>
      </c>
      <c r="B302" s="19" t="s">
        <v>406</v>
      </c>
      <c r="C302" s="88" t="s">
        <v>173</v>
      </c>
      <c r="D302" s="89" t="s">
        <v>30</v>
      </c>
      <c r="E302" s="160">
        <v>44237</v>
      </c>
      <c r="F302" s="393">
        <v>3432.28</v>
      </c>
      <c r="G302" s="393">
        <v>0</v>
      </c>
      <c r="H302" s="123">
        <v>209</v>
      </c>
      <c r="I302" s="393">
        <f t="shared" si="169"/>
        <v>33832.474285714285</v>
      </c>
      <c r="J302" s="393">
        <f t="shared" si="177"/>
        <v>7649.0811428571433</v>
      </c>
      <c r="K302" s="488">
        <v>0</v>
      </c>
      <c r="L302" s="61"/>
      <c r="M302" s="454">
        <v>3238</v>
      </c>
      <c r="N302" s="24">
        <f t="shared" si="170"/>
        <v>3432.28</v>
      </c>
      <c r="O302" s="447">
        <f t="shared" si="171"/>
        <v>0</v>
      </c>
      <c r="P302" s="49">
        <v>69</v>
      </c>
      <c r="Q302" s="49">
        <v>15.6</v>
      </c>
      <c r="R302" s="50">
        <f t="shared" si="175"/>
        <v>44237</v>
      </c>
      <c r="S302" s="51">
        <v>0</v>
      </c>
      <c r="T302" s="454">
        <f t="shared" si="172"/>
        <v>3432.28</v>
      </c>
      <c r="U302" s="53">
        <f t="shared" si="176"/>
        <v>3238</v>
      </c>
      <c r="V302" s="183">
        <v>0</v>
      </c>
      <c r="W302" s="25">
        <v>0.06</v>
      </c>
      <c r="X302" s="54">
        <v>44742</v>
      </c>
      <c r="Y302" s="55">
        <f t="shared" si="173"/>
        <v>16</v>
      </c>
      <c r="Z302" s="56">
        <f t="shared" si="174"/>
        <v>1.3333333333333333</v>
      </c>
    </row>
    <row r="303" spans="1:26" x14ac:dyDescent="0.2">
      <c r="A303" s="1">
        <v>147</v>
      </c>
      <c r="B303" s="19" t="s">
        <v>191</v>
      </c>
      <c r="C303" s="88" t="s">
        <v>175</v>
      </c>
      <c r="D303" s="89" t="s">
        <v>30</v>
      </c>
      <c r="E303" s="160">
        <v>42847</v>
      </c>
      <c r="F303" s="393">
        <v>4295.289600000001</v>
      </c>
      <c r="G303" s="393">
        <v>0</v>
      </c>
      <c r="H303" s="123">
        <v>209</v>
      </c>
      <c r="I303" s="393">
        <f t="shared" si="169"/>
        <v>42339.283200000005</v>
      </c>
      <c r="J303" s="393">
        <f t="shared" si="177"/>
        <v>11045.030400000001</v>
      </c>
      <c r="K303" s="488">
        <f>F303/7*12+S303+S303</f>
        <v>8033.673600000001</v>
      </c>
      <c r="L303" s="61"/>
      <c r="M303" s="454">
        <v>4052.1600000000003</v>
      </c>
      <c r="N303" s="24">
        <f t="shared" si="170"/>
        <v>4295.289600000001</v>
      </c>
      <c r="O303" s="447">
        <f t="shared" si="171"/>
        <v>0</v>
      </c>
      <c r="P303" s="49">
        <v>69</v>
      </c>
      <c r="Q303" s="49">
        <v>18</v>
      </c>
      <c r="R303" s="50">
        <f t="shared" si="175"/>
        <v>42847</v>
      </c>
      <c r="S303" s="51">
        <v>335.16</v>
      </c>
      <c r="T303" s="454">
        <f t="shared" si="172"/>
        <v>4295.289600000001</v>
      </c>
      <c r="U303" s="53">
        <f t="shared" si="176"/>
        <v>4052.1600000000008</v>
      </c>
      <c r="V303" s="183">
        <v>0</v>
      </c>
      <c r="W303" s="25">
        <v>0.06</v>
      </c>
      <c r="X303" s="54">
        <v>44742</v>
      </c>
      <c r="Y303" s="55">
        <f t="shared" si="173"/>
        <v>62</v>
      </c>
      <c r="Z303" s="56">
        <f t="shared" si="174"/>
        <v>5.166666666666667</v>
      </c>
    </row>
    <row r="304" spans="1:26" x14ac:dyDescent="0.2">
      <c r="A304" s="1">
        <v>148</v>
      </c>
      <c r="B304" s="19" t="s">
        <v>192</v>
      </c>
      <c r="C304" s="88" t="s">
        <v>173</v>
      </c>
      <c r="D304" s="89" t="s">
        <v>30</v>
      </c>
      <c r="E304" s="197">
        <v>43406</v>
      </c>
      <c r="F304" s="393">
        <v>3432.6749008800011</v>
      </c>
      <c r="G304" s="393">
        <v>0</v>
      </c>
      <c r="H304" s="443">
        <v>209</v>
      </c>
      <c r="I304" s="393">
        <f t="shared" si="169"/>
        <v>33836.366880102869</v>
      </c>
      <c r="J304" s="393">
        <f t="shared" si="177"/>
        <v>7649.9612076754311</v>
      </c>
      <c r="K304" s="488">
        <v>0</v>
      </c>
      <c r="L304" s="61"/>
      <c r="M304" s="454">
        <v>3238.3725480000007</v>
      </c>
      <c r="N304" s="24">
        <f t="shared" si="170"/>
        <v>3432.6749008800011</v>
      </c>
      <c r="O304" s="447">
        <f t="shared" si="171"/>
        <v>0</v>
      </c>
      <c r="P304" s="49">
        <v>69</v>
      </c>
      <c r="Q304" s="49">
        <v>15.6</v>
      </c>
      <c r="R304" s="50">
        <f t="shared" si="175"/>
        <v>43406</v>
      </c>
      <c r="S304" s="51">
        <v>0</v>
      </c>
      <c r="T304" s="454">
        <f t="shared" si="172"/>
        <v>3432.6749008800011</v>
      </c>
      <c r="U304" s="53">
        <f t="shared" si="176"/>
        <v>3238.3725480000007</v>
      </c>
      <c r="V304" s="183">
        <v>0</v>
      </c>
      <c r="W304" s="25">
        <v>0.06</v>
      </c>
      <c r="X304" s="54">
        <v>44742</v>
      </c>
      <c r="Y304" s="55">
        <f t="shared" si="173"/>
        <v>43</v>
      </c>
      <c r="Z304" s="56">
        <f t="shared" si="174"/>
        <v>3.5833333333333335</v>
      </c>
    </row>
    <row r="305" spans="1:26" x14ac:dyDescent="0.2">
      <c r="A305" s="1">
        <v>149</v>
      </c>
      <c r="B305" s="19" t="s">
        <v>193</v>
      </c>
      <c r="C305" s="105" t="s">
        <v>173</v>
      </c>
      <c r="D305" s="89" t="s">
        <v>30</v>
      </c>
      <c r="E305" s="59">
        <v>43347</v>
      </c>
      <c r="F305" s="393">
        <v>3432.6749008800011</v>
      </c>
      <c r="G305" s="393">
        <v>0</v>
      </c>
      <c r="H305" s="443">
        <v>209</v>
      </c>
      <c r="I305" s="393">
        <f t="shared" si="169"/>
        <v>33836.366880102869</v>
      </c>
      <c r="J305" s="393">
        <f t="shared" si="177"/>
        <v>7649.9612076754311</v>
      </c>
      <c r="K305" s="488">
        <v>0</v>
      </c>
      <c r="L305" s="61"/>
      <c r="M305" s="454">
        <v>3238.3725480000007</v>
      </c>
      <c r="N305" s="24">
        <f t="shared" si="170"/>
        <v>3432.6749008800011</v>
      </c>
      <c r="O305" s="447">
        <f t="shared" si="171"/>
        <v>0</v>
      </c>
      <c r="P305" s="49">
        <v>69</v>
      </c>
      <c r="Q305" s="49">
        <v>15.6</v>
      </c>
      <c r="R305" s="50">
        <f t="shared" si="175"/>
        <v>43347</v>
      </c>
      <c r="S305" s="51">
        <v>0</v>
      </c>
      <c r="T305" s="454">
        <f t="shared" si="172"/>
        <v>3432.6749008800011</v>
      </c>
      <c r="U305" s="53">
        <f t="shared" si="176"/>
        <v>3238.3725480000007</v>
      </c>
      <c r="V305" s="183">
        <v>0</v>
      </c>
      <c r="W305" s="25">
        <v>0.06</v>
      </c>
      <c r="X305" s="54">
        <v>44742</v>
      </c>
      <c r="Y305" s="55">
        <f t="shared" si="173"/>
        <v>45</v>
      </c>
      <c r="Z305" s="56">
        <f t="shared" si="174"/>
        <v>3.75</v>
      </c>
    </row>
    <row r="306" spans="1:26" x14ac:dyDescent="0.2">
      <c r="A306" s="1">
        <v>150</v>
      </c>
      <c r="B306" s="19" t="s">
        <v>194</v>
      </c>
      <c r="C306" s="88" t="s">
        <v>195</v>
      </c>
      <c r="D306" s="89" t="s">
        <v>30</v>
      </c>
      <c r="E306" s="160">
        <v>42637</v>
      </c>
      <c r="F306" s="393">
        <v>4426.5600000000004</v>
      </c>
      <c r="G306" s="393">
        <v>0</v>
      </c>
      <c r="H306" s="443">
        <v>209</v>
      </c>
      <c r="I306" s="393">
        <f t="shared" si="169"/>
        <v>43633.234285714294</v>
      </c>
      <c r="J306" s="393">
        <f t="shared" si="177"/>
        <v>11382.582857142859</v>
      </c>
      <c r="K306" s="488">
        <f>F306/7*12+S306+S306</f>
        <v>8258.7085714285731</v>
      </c>
      <c r="L306" s="61"/>
      <c r="M306" s="454">
        <v>4176</v>
      </c>
      <c r="N306" s="24">
        <f t="shared" si="170"/>
        <v>4426.5600000000004</v>
      </c>
      <c r="O306" s="447">
        <f t="shared" si="171"/>
        <v>0</v>
      </c>
      <c r="P306" s="49">
        <v>69</v>
      </c>
      <c r="Q306" s="49">
        <v>18</v>
      </c>
      <c r="R306" s="50">
        <f t="shared" si="175"/>
        <v>42637</v>
      </c>
      <c r="S306" s="51">
        <v>335.16</v>
      </c>
      <c r="T306" s="454">
        <f t="shared" si="172"/>
        <v>4426.5600000000004</v>
      </c>
      <c r="U306" s="53">
        <f t="shared" si="176"/>
        <v>4176</v>
      </c>
      <c r="V306" s="183">
        <v>0</v>
      </c>
      <c r="W306" s="25">
        <v>0.06</v>
      </c>
      <c r="X306" s="54">
        <v>44742</v>
      </c>
      <c r="Y306" s="55">
        <f t="shared" si="173"/>
        <v>69</v>
      </c>
      <c r="Z306" s="56">
        <f t="shared" si="174"/>
        <v>5.75</v>
      </c>
    </row>
    <row r="307" spans="1:26" x14ac:dyDescent="0.2">
      <c r="A307" s="1">
        <v>151</v>
      </c>
      <c r="B307" s="19" t="s">
        <v>196</v>
      </c>
      <c r="C307" s="88" t="s">
        <v>173</v>
      </c>
      <c r="D307" s="89" t="s">
        <v>30</v>
      </c>
      <c r="E307" s="59">
        <v>43401</v>
      </c>
      <c r="F307" s="393">
        <v>3432.6749008800011</v>
      </c>
      <c r="G307" s="393">
        <v>0</v>
      </c>
      <c r="H307" s="480">
        <v>209</v>
      </c>
      <c r="I307" s="393">
        <f t="shared" si="169"/>
        <v>33836.366880102869</v>
      </c>
      <c r="J307" s="393">
        <f t="shared" si="177"/>
        <v>7649.9612076754311</v>
      </c>
      <c r="K307" s="488">
        <v>0</v>
      </c>
      <c r="L307" s="61"/>
      <c r="M307" s="454">
        <v>3238.3725480000007</v>
      </c>
      <c r="N307" s="24">
        <f t="shared" si="170"/>
        <v>3432.6749008800011</v>
      </c>
      <c r="O307" s="447">
        <f t="shared" si="171"/>
        <v>0</v>
      </c>
      <c r="P307" s="49">
        <v>69</v>
      </c>
      <c r="Q307" s="49">
        <v>15.6</v>
      </c>
      <c r="R307" s="50">
        <f t="shared" si="175"/>
        <v>43401</v>
      </c>
      <c r="S307" s="51">
        <v>0</v>
      </c>
      <c r="T307" s="454">
        <f t="shared" si="172"/>
        <v>3432.6749008800011</v>
      </c>
      <c r="U307" s="53">
        <f t="shared" si="176"/>
        <v>3238.3725480000007</v>
      </c>
      <c r="V307" s="183">
        <v>0</v>
      </c>
      <c r="W307" s="25">
        <v>0.06</v>
      </c>
      <c r="X307" s="54">
        <v>44742</v>
      </c>
      <c r="Y307" s="55">
        <f t="shared" si="173"/>
        <v>44</v>
      </c>
      <c r="Z307" s="56">
        <f t="shared" si="174"/>
        <v>3.6666666666666665</v>
      </c>
    </row>
    <row r="308" spans="1:26" x14ac:dyDescent="0.2">
      <c r="A308" s="1">
        <v>152</v>
      </c>
      <c r="B308" s="19" t="s">
        <v>409</v>
      </c>
      <c r="C308" s="88" t="s">
        <v>173</v>
      </c>
      <c r="D308" s="89" t="s">
        <v>30</v>
      </c>
      <c r="E308" s="160">
        <v>44264</v>
      </c>
      <c r="F308" s="393">
        <v>4295.12</v>
      </c>
      <c r="G308" s="393">
        <v>0</v>
      </c>
      <c r="H308" s="123">
        <v>209</v>
      </c>
      <c r="I308" s="393">
        <f t="shared" si="169"/>
        <v>42337.611428571428</v>
      </c>
      <c r="J308" s="393">
        <f t="shared" si="177"/>
        <v>9571.9817142857137</v>
      </c>
      <c r="K308" s="488">
        <v>0</v>
      </c>
      <c r="L308" s="61"/>
      <c r="M308" s="454">
        <v>4052</v>
      </c>
      <c r="N308" s="24">
        <f t="shared" si="170"/>
        <v>4295.12</v>
      </c>
      <c r="O308" s="447">
        <f t="shared" si="171"/>
        <v>0</v>
      </c>
      <c r="P308" s="49">
        <v>69</v>
      </c>
      <c r="Q308" s="49">
        <v>15.6</v>
      </c>
      <c r="R308" s="50">
        <f t="shared" si="175"/>
        <v>44264</v>
      </c>
      <c r="S308" s="51">
        <v>0</v>
      </c>
      <c r="T308" s="454">
        <f t="shared" si="172"/>
        <v>4295.12</v>
      </c>
      <c r="U308" s="53">
        <f t="shared" si="176"/>
        <v>4051.9999999999995</v>
      </c>
      <c r="V308" s="183">
        <v>0</v>
      </c>
      <c r="W308" s="25">
        <v>0.06</v>
      </c>
      <c r="X308" s="54">
        <v>44742</v>
      </c>
      <c r="Y308" s="55">
        <f t="shared" si="173"/>
        <v>15</v>
      </c>
      <c r="Z308" s="56">
        <f t="shared" si="174"/>
        <v>1.25</v>
      </c>
    </row>
    <row r="309" spans="1:26" x14ac:dyDescent="0.2">
      <c r="A309" s="1">
        <v>153</v>
      </c>
      <c r="B309" s="19" t="s">
        <v>197</v>
      </c>
      <c r="C309" s="105" t="s">
        <v>173</v>
      </c>
      <c r="D309" s="58" t="s">
        <v>30</v>
      </c>
      <c r="E309" s="59">
        <v>43974</v>
      </c>
      <c r="F309" s="391">
        <v>3432.6749008800011</v>
      </c>
      <c r="G309" s="391">
        <v>0</v>
      </c>
      <c r="H309" s="480">
        <v>209</v>
      </c>
      <c r="I309" s="391">
        <f t="shared" si="169"/>
        <v>33836.366880102869</v>
      </c>
      <c r="J309" s="391">
        <f t="shared" si="177"/>
        <v>7649.9612076754311</v>
      </c>
      <c r="K309" s="489">
        <v>0</v>
      </c>
      <c r="L309" s="61"/>
      <c r="M309" s="454">
        <v>3238.3725480000007</v>
      </c>
      <c r="N309" s="24">
        <f t="shared" si="170"/>
        <v>3432.6749008800011</v>
      </c>
      <c r="O309" s="447">
        <f t="shared" si="171"/>
        <v>0</v>
      </c>
      <c r="P309" s="49">
        <v>69</v>
      </c>
      <c r="Q309" s="49">
        <v>15.6</v>
      </c>
      <c r="R309" s="50">
        <f t="shared" si="175"/>
        <v>43974</v>
      </c>
      <c r="S309" s="51">
        <v>0</v>
      </c>
      <c r="T309" s="454">
        <f t="shared" si="172"/>
        <v>3432.6749008800011</v>
      </c>
      <c r="U309" s="53">
        <f t="shared" si="176"/>
        <v>3238.3725480000007</v>
      </c>
      <c r="V309" s="183">
        <v>0</v>
      </c>
      <c r="W309" s="25">
        <v>0.06</v>
      </c>
      <c r="X309" s="54">
        <v>44742</v>
      </c>
      <c r="Y309" s="55">
        <f t="shared" si="173"/>
        <v>25</v>
      </c>
      <c r="Z309" s="56">
        <f t="shared" si="174"/>
        <v>2.0833333333333335</v>
      </c>
    </row>
    <row r="310" spans="1:26" x14ac:dyDescent="0.2">
      <c r="A310" s="1">
        <v>154</v>
      </c>
      <c r="B310" s="19" t="s">
        <v>199</v>
      </c>
      <c r="C310" s="88" t="s">
        <v>195</v>
      </c>
      <c r="D310" s="89" t="s">
        <v>30</v>
      </c>
      <c r="E310" s="160">
        <v>42427</v>
      </c>
      <c r="F310" s="393">
        <v>4426.5600000000004</v>
      </c>
      <c r="G310" s="393">
        <v>0</v>
      </c>
      <c r="H310" s="443">
        <v>209</v>
      </c>
      <c r="I310" s="393">
        <f t="shared" si="169"/>
        <v>43633.234285714294</v>
      </c>
      <c r="J310" s="393">
        <f t="shared" si="177"/>
        <v>12900.260571428573</v>
      </c>
      <c r="K310" s="488">
        <f>F310/7*12+S310+S310</f>
        <v>8258.7085714285731</v>
      </c>
      <c r="L310" s="61"/>
      <c r="M310" s="454">
        <v>4176</v>
      </c>
      <c r="N310" s="24">
        <f t="shared" si="170"/>
        <v>4426.5600000000004</v>
      </c>
      <c r="O310" s="447">
        <f t="shared" si="171"/>
        <v>0</v>
      </c>
      <c r="P310" s="49">
        <v>69</v>
      </c>
      <c r="Q310" s="49">
        <v>20.399999999999999</v>
      </c>
      <c r="R310" s="50">
        <f t="shared" si="175"/>
        <v>42427</v>
      </c>
      <c r="S310" s="51">
        <v>335.16</v>
      </c>
      <c r="T310" s="454">
        <f t="shared" si="172"/>
        <v>4426.5600000000004</v>
      </c>
      <c r="U310" s="53">
        <f t="shared" si="176"/>
        <v>4176</v>
      </c>
      <c r="V310" s="183">
        <v>0</v>
      </c>
      <c r="W310" s="25">
        <v>0.06</v>
      </c>
      <c r="X310" s="54">
        <v>44742</v>
      </c>
      <c r="Y310" s="55">
        <f t="shared" si="173"/>
        <v>76</v>
      </c>
      <c r="Z310" s="56">
        <f t="shared" si="174"/>
        <v>6.333333333333333</v>
      </c>
    </row>
    <row r="311" spans="1:26" x14ac:dyDescent="0.2">
      <c r="A311" s="1">
        <v>155</v>
      </c>
      <c r="B311" s="362" t="s">
        <v>200</v>
      </c>
      <c r="C311" s="105" t="s">
        <v>567</v>
      </c>
      <c r="D311" s="58" t="s">
        <v>30</v>
      </c>
      <c r="E311" s="59">
        <v>43946</v>
      </c>
      <c r="F311" s="391">
        <v>3432.6749008800011</v>
      </c>
      <c r="G311" s="391">
        <v>0</v>
      </c>
      <c r="H311" s="480">
        <v>209</v>
      </c>
      <c r="I311" s="391">
        <f t="shared" si="169"/>
        <v>33836.366880102869</v>
      </c>
      <c r="J311" s="391">
        <f t="shared" si="177"/>
        <v>7649.9612076754311</v>
      </c>
      <c r="K311" s="489">
        <v>0</v>
      </c>
      <c r="L311" s="61"/>
      <c r="M311" s="454">
        <v>3238.3725480000007</v>
      </c>
      <c r="N311" s="24">
        <f t="shared" si="170"/>
        <v>3432.6749008800011</v>
      </c>
      <c r="O311" s="447">
        <f t="shared" si="171"/>
        <v>0</v>
      </c>
      <c r="P311" s="49">
        <v>69</v>
      </c>
      <c r="Q311" s="49">
        <v>15.6</v>
      </c>
      <c r="R311" s="50">
        <f t="shared" si="175"/>
        <v>43946</v>
      </c>
      <c r="S311" s="51">
        <v>0</v>
      </c>
      <c r="T311" s="454">
        <f t="shared" si="172"/>
        <v>3432.6749008800011</v>
      </c>
      <c r="U311" s="53">
        <f t="shared" si="176"/>
        <v>3238.3725480000007</v>
      </c>
      <c r="V311" s="183">
        <v>0</v>
      </c>
      <c r="W311" s="25">
        <v>0.06</v>
      </c>
      <c r="X311" s="54">
        <v>44742</v>
      </c>
      <c r="Y311" s="55">
        <f t="shared" si="173"/>
        <v>26</v>
      </c>
      <c r="Z311" s="56">
        <f t="shared" si="174"/>
        <v>2.1666666666666665</v>
      </c>
    </row>
    <row r="312" spans="1:26" x14ac:dyDescent="0.2">
      <c r="A312" s="1">
        <v>156</v>
      </c>
      <c r="B312" s="364" t="s">
        <v>201</v>
      </c>
      <c r="C312" s="105" t="s">
        <v>463</v>
      </c>
      <c r="D312" s="58" t="s">
        <v>30</v>
      </c>
      <c r="E312" s="59">
        <v>43395</v>
      </c>
      <c r="F312" s="391">
        <v>4022.8272000000006</v>
      </c>
      <c r="G312" s="391">
        <v>0</v>
      </c>
      <c r="H312" s="480">
        <v>209</v>
      </c>
      <c r="I312" s="391">
        <f t="shared" si="169"/>
        <v>39653.582399999999</v>
      </c>
      <c r="J312" s="391">
        <f t="shared" si="177"/>
        <v>8965.1577600000001</v>
      </c>
      <c r="K312" s="489">
        <v>0</v>
      </c>
      <c r="L312" s="61"/>
      <c r="M312" s="455">
        <v>3795.1200000000003</v>
      </c>
      <c r="N312" s="24">
        <f t="shared" si="170"/>
        <v>4022.8272000000006</v>
      </c>
      <c r="O312" s="447">
        <f t="shared" si="171"/>
        <v>0</v>
      </c>
      <c r="P312" s="49">
        <v>69</v>
      </c>
      <c r="Q312" s="49">
        <v>15.6</v>
      </c>
      <c r="R312" s="50">
        <f t="shared" si="175"/>
        <v>43395</v>
      </c>
      <c r="S312" s="51">
        <v>0</v>
      </c>
      <c r="T312" s="454">
        <f t="shared" si="172"/>
        <v>4022.8272000000006</v>
      </c>
      <c r="U312" s="53">
        <f t="shared" si="176"/>
        <v>3795.1200000000003</v>
      </c>
      <c r="V312" s="183">
        <v>0</v>
      </c>
      <c r="W312" s="25">
        <v>0.06</v>
      </c>
      <c r="X312" s="54">
        <v>44742</v>
      </c>
      <c r="Y312" s="55">
        <f t="shared" si="173"/>
        <v>44</v>
      </c>
      <c r="Z312" s="56">
        <f t="shared" si="174"/>
        <v>3.6666666666666665</v>
      </c>
    </row>
    <row r="313" spans="1:26" x14ac:dyDescent="0.2">
      <c r="A313" s="1">
        <v>157</v>
      </c>
      <c r="B313" s="364" t="s">
        <v>202</v>
      </c>
      <c r="C313" s="105" t="s">
        <v>175</v>
      </c>
      <c r="D313" s="58" t="s">
        <v>30</v>
      </c>
      <c r="E313" s="59">
        <v>43396</v>
      </c>
      <c r="F313" s="391">
        <v>4295.289600000001</v>
      </c>
      <c r="G313" s="391">
        <v>0</v>
      </c>
      <c r="H313" s="480">
        <v>209</v>
      </c>
      <c r="I313" s="391">
        <f t="shared" si="169"/>
        <v>42339.283200000005</v>
      </c>
      <c r="J313" s="391">
        <f t="shared" si="177"/>
        <v>9572.3596800000014</v>
      </c>
      <c r="K313" s="489">
        <v>0</v>
      </c>
      <c r="L313" s="61"/>
      <c r="M313" s="455">
        <v>4052.1600000000003</v>
      </c>
      <c r="N313" s="24">
        <f t="shared" si="170"/>
        <v>4295.289600000001</v>
      </c>
      <c r="O313" s="447">
        <f t="shared" si="171"/>
        <v>0</v>
      </c>
      <c r="P313" s="49">
        <v>69</v>
      </c>
      <c r="Q313" s="49">
        <v>15.6</v>
      </c>
      <c r="R313" s="50">
        <f t="shared" si="175"/>
        <v>43396</v>
      </c>
      <c r="S313" s="51">
        <v>0</v>
      </c>
      <c r="T313" s="454">
        <f t="shared" si="172"/>
        <v>4295.289600000001</v>
      </c>
      <c r="U313" s="53">
        <f t="shared" si="176"/>
        <v>4052.1600000000008</v>
      </c>
      <c r="V313" s="183">
        <v>0</v>
      </c>
      <c r="W313" s="25">
        <v>0.06</v>
      </c>
      <c r="X313" s="54">
        <v>44742</v>
      </c>
      <c r="Y313" s="55">
        <f t="shared" si="173"/>
        <v>44</v>
      </c>
      <c r="Z313" s="56">
        <f t="shared" si="174"/>
        <v>3.6666666666666665</v>
      </c>
    </row>
    <row r="314" spans="1:26" x14ac:dyDescent="0.2">
      <c r="A314" s="1">
        <v>158</v>
      </c>
      <c r="B314" s="364" t="s">
        <v>203</v>
      </c>
      <c r="C314" s="105" t="s">
        <v>173</v>
      </c>
      <c r="D314" s="58" t="s">
        <v>30</v>
      </c>
      <c r="E314" s="59">
        <v>43409</v>
      </c>
      <c r="F314" s="391">
        <v>3432.6749008800011</v>
      </c>
      <c r="G314" s="391">
        <v>0</v>
      </c>
      <c r="H314" s="480">
        <v>209</v>
      </c>
      <c r="I314" s="391">
        <f t="shared" si="169"/>
        <v>33836.366880102869</v>
      </c>
      <c r="J314" s="391">
        <f t="shared" si="177"/>
        <v>7649.9612076754311</v>
      </c>
      <c r="K314" s="489">
        <v>0</v>
      </c>
      <c r="L314" s="61"/>
      <c r="M314" s="455">
        <v>3238.3725480000007</v>
      </c>
      <c r="N314" s="24">
        <f t="shared" si="170"/>
        <v>3432.6749008800011</v>
      </c>
      <c r="O314" s="447">
        <f t="shared" si="171"/>
        <v>0</v>
      </c>
      <c r="P314" s="49">
        <v>69</v>
      </c>
      <c r="Q314" s="49">
        <v>15.6</v>
      </c>
      <c r="R314" s="50">
        <f t="shared" si="175"/>
        <v>43409</v>
      </c>
      <c r="S314" s="51">
        <v>0</v>
      </c>
      <c r="T314" s="454">
        <f t="shared" si="172"/>
        <v>3432.6749008800011</v>
      </c>
      <c r="U314" s="53">
        <f t="shared" si="176"/>
        <v>3238.3725480000007</v>
      </c>
      <c r="V314" s="183">
        <v>0</v>
      </c>
      <c r="W314" s="25">
        <v>0.06</v>
      </c>
      <c r="X314" s="54">
        <v>44742</v>
      </c>
      <c r="Y314" s="55">
        <f t="shared" si="173"/>
        <v>43</v>
      </c>
      <c r="Z314" s="56">
        <f t="shared" si="174"/>
        <v>3.5833333333333335</v>
      </c>
    </row>
    <row r="315" spans="1:26" x14ac:dyDescent="0.2">
      <c r="A315" s="1">
        <v>159</v>
      </c>
      <c r="B315" s="364" t="s">
        <v>204</v>
      </c>
      <c r="C315" s="105" t="s">
        <v>463</v>
      </c>
      <c r="D315" s="58" t="s">
        <v>30</v>
      </c>
      <c r="E315" s="59">
        <v>43348</v>
      </c>
      <c r="F315" s="391">
        <v>4295.289600000001</v>
      </c>
      <c r="G315" s="391">
        <v>0</v>
      </c>
      <c r="H315" s="480">
        <v>209</v>
      </c>
      <c r="I315" s="391">
        <f t="shared" si="169"/>
        <v>42339.283200000005</v>
      </c>
      <c r="J315" s="391">
        <f t="shared" si="177"/>
        <v>9572.3596800000014</v>
      </c>
      <c r="K315" s="489">
        <v>0</v>
      </c>
      <c r="L315" s="61"/>
      <c r="M315" s="455">
        <v>4052.1600000000003</v>
      </c>
      <c r="N315" s="24">
        <f t="shared" si="170"/>
        <v>4295.289600000001</v>
      </c>
      <c r="O315" s="447">
        <f t="shared" si="171"/>
        <v>0</v>
      </c>
      <c r="P315" s="49">
        <v>69</v>
      </c>
      <c r="Q315" s="49">
        <v>15.6</v>
      </c>
      <c r="R315" s="50">
        <f t="shared" si="175"/>
        <v>43348</v>
      </c>
      <c r="S315" s="51">
        <v>0</v>
      </c>
      <c r="T315" s="454">
        <f t="shared" si="172"/>
        <v>4295.289600000001</v>
      </c>
      <c r="U315" s="53">
        <f t="shared" si="176"/>
        <v>4052.1600000000008</v>
      </c>
      <c r="V315" s="183">
        <v>0</v>
      </c>
      <c r="W315" s="25">
        <v>0.06</v>
      </c>
      <c r="X315" s="54">
        <v>44742</v>
      </c>
      <c r="Y315" s="55">
        <f t="shared" si="173"/>
        <v>45</v>
      </c>
      <c r="Z315" s="56">
        <f t="shared" si="174"/>
        <v>3.75</v>
      </c>
    </row>
    <row r="316" spans="1:26" x14ac:dyDescent="0.2">
      <c r="A316" s="1">
        <v>160</v>
      </c>
      <c r="B316" s="364" t="s">
        <v>205</v>
      </c>
      <c r="C316" s="105" t="s">
        <v>173</v>
      </c>
      <c r="D316" s="58" t="s">
        <v>30</v>
      </c>
      <c r="E316" s="59">
        <v>42925</v>
      </c>
      <c r="F316" s="391">
        <v>3432.6749008800011</v>
      </c>
      <c r="G316" s="391">
        <v>0</v>
      </c>
      <c r="H316" s="480">
        <v>209</v>
      </c>
      <c r="I316" s="391">
        <f t="shared" si="169"/>
        <v>33836.366880102869</v>
      </c>
      <c r="J316" s="391">
        <f t="shared" si="177"/>
        <v>8826.8783165485747</v>
      </c>
      <c r="K316" s="489">
        <v>0</v>
      </c>
      <c r="L316" s="61"/>
      <c r="M316" s="455">
        <v>3238.3725480000007</v>
      </c>
      <c r="N316" s="24">
        <f t="shared" ref="N316:N348" si="182">M316*(1+6%)</f>
        <v>3432.6749008800011</v>
      </c>
      <c r="O316" s="447">
        <f t="shared" si="171"/>
        <v>0</v>
      </c>
      <c r="P316" s="49">
        <v>69</v>
      </c>
      <c r="Q316" s="49">
        <v>18</v>
      </c>
      <c r="R316" s="50">
        <f t="shared" si="175"/>
        <v>42925</v>
      </c>
      <c r="S316" s="51">
        <v>0</v>
      </c>
      <c r="T316" s="454">
        <f t="shared" si="172"/>
        <v>3432.6749008800011</v>
      </c>
      <c r="U316" s="53">
        <f t="shared" si="176"/>
        <v>3238.3725480000007</v>
      </c>
      <c r="V316" s="183">
        <v>0</v>
      </c>
      <c r="W316" s="25">
        <v>0.06</v>
      </c>
      <c r="X316" s="54">
        <v>44742</v>
      </c>
      <c r="Y316" s="55">
        <f t="shared" si="173"/>
        <v>59</v>
      </c>
      <c r="Z316" s="56">
        <f t="shared" si="174"/>
        <v>4.916666666666667</v>
      </c>
    </row>
    <row r="317" spans="1:26" x14ac:dyDescent="0.2">
      <c r="A317" s="1">
        <v>161</v>
      </c>
      <c r="B317" s="364" t="s">
        <v>206</v>
      </c>
      <c r="C317" s="105" t="s">
        <v>173</v>
      </c>
      <c r="D317" s="58" t="s">
        <v>30</v>
      </c>
      <c r="E317" s="59">
        <v>43348</v>
      </c>
      <c r="F317" s="391">
        <v>3432.6749008800011</v>
      </c>
      <c r="G317" s="391">
        <v>0</v>
      </c>
      <c r="H317" s="480">
        <v>209</v>
      </c>
      <c r="I317" s="391">
        <f t="shared" si="169"/>
        <v>33836.366880102869</v>
      </c>
      <c r="J317" s="391">
        <f t="shared" si="177"/>
        <v>7649.9612076754311</v>
      </c>
      <c r="K317" s="489">
        <v>0</v>
      </c>
      <c r="L317" s="61"/>
      <c r="M317" s="455">
        <v>3238.3725480000007</v>
      </c>
      <c r="N317" s="24">
        <f t="shared" si="182"/>
        <v>3432.6749008800011</v>
      </c>
      <c r="O317" s="447">
        <f t="shared" si="171"/>
        <v>0</v>
      </c>
      <c r="P317" s="49">
        <v>69</v>
      </c>
      <c r="Q317" s="49">
        <v>15.6</v>
      </c>
      <c r="R317" s="50">
        <f t="shared" si="175"/>
        <v>43348</v>
      </c>
      <c r="S317" s="51">
        <v>0</v>
      </c>
      <c r="T317" s="454">
        <f t="shared" si="172"/>
        <v>3432.6749008800011</v>
      </c>
      <c r="U317" s="53">
        <f t="shared" si="176"/>
        <v>3238.3725480000007</v>
      </c>
      <c r="V317" s="183">
        <v>0</v>
      </c>
      <c r="W317" s="25">
        <v>0.06</v>
      </c>
      <c r="X317" s="54">
        <v>44742</v>
      </c>
      <c r="Y317" s="55">
        <f t="shared" si="173"/>
        <v>45</v>
      </c>
      <c r="Z317" s="56">
        <f t="shared" si="174"/>
        <v>3.75</v>
      </c>
    </row>
    <row r="318" spans="1:26" x14ac:dyDescent="0.2">
      <c r="A318" s="1">
        <v>162</v>
      </c>
      <c r="B318" s="364" t="s">
        <v>207</v>
      </c>
      <c r="C318" s="105" t="s">
        <v>473</v>
      </c>
      <c r="D318" s="58" t="s">
        <v>30</v>
      </c>
      <c r="E318" s="59">
        <v>43348</v>
      </c>
      <c r="F318" s="391">
        <v>3432.6749008800011</v>
      </c>
      <c r="G318" s="391">
        <v>0</v>
      </c>
      <c r="H318" s="480">
        <v>209</v>
      </c>
      <c r="I318" s="391">
        <f t="shared" si="169"/>
        <v>33836.366880102869</v>
      </c>
      <c r="J318" s="391">
        <f t="shared" si="177"/>
        <v>7649.9612076754311</v>
      </c>
      <c r="K318" s="489">
        <v>0</v>
      </c>
      <c r="L318" s="61"/>
      <c r="M318" s="455">
        <v>3238.3725480000007</v>
      </c>
      <c r="N318" s="24">
        <f t="shared" si="182"/>
        <v>3432.6749008800011</v>
      </c>
      <c r="O318" s="447">
        <f t="shared" si="171"/>
        <v>0</v>
      </c>
      <c r="P318" s="49">
        <v>69</v>
      </c>
      <c r="Q318" s="49">
        <v>15.6</v>
      </c>
      <c r="R318" s="50">
        <f t="shared" si="175"/>
        <v>43348</v>
      </c>
      <c r="S318" s="51">
        <v>0</v>
      </c>
      <c r="T318" s="454">
        <f t="shared" si="172"/>
        <v>3432.6749008800011</v>
      </c>
      <c r="U318" s="53">
        <f t="shared" si="176"/>
        <v>3238.3725480000007</v>
      </c>
      <c r="V318" s="183">
        <v>0</v>
      </c>
      <c r="W318" s="25">
        <v>0.06</v>
      </c>
      <c r="X318" s="54">
        <v>44742</v>
      </c>
      <c r="Y318" s="55">
        <f t="shared" si="173"/>
        <v>45</v>
      </c>
      <c r="Z318" s="56">
        <f t="shared" si="174"/>
        <v>3.75</v>
      </c>
    </row>
    <row r="319" spans="1:26" x14ac:dyDescent="0.2">
      <c r="A319" s="1">
        <v>163</v>
      </c>
      <c r="B319" s="364" t="s">
        <v>208</v>
      </c>
      <c r="C319" s="105" t="s">
        <v>239</v>
      </c>
      <c r="D319" s="58" t="s">
        <v>30</v>
      </c>
      <c r="E319" s="59">
        <v>43476</v>
      </c>
      <c r="F319" s="391">
        <v>3432.2706720000006</v>
      </c>
      <c r="G319" s="391">
        <v>0</v>
      </c>
      <c r="H319" s="480">
        <v>209</v>
      </c>
      <c r="I319" s="391">
        <f t="shared" si="169"/>
        <v>33832.382338285715</v>
      </c>
      <c r="J319" s="391">
        <f t="shared" si="177"/>
        <v>7649.0603547428582</v>
      </c>
      <c r="K319" s="489">
        <v>0</v>
      </c>
      <c r="L319" s="61"/>
      <c r="M319" s="455">
        <v>3237.9912000000004</v>
      </c>
      <c r="N319" s="24">
        <f t="shared" si="182"/>
        <v>3432.2706720000006</v>
      </c>
      <c r="O319" s="447">
        <f t="shared" si="171"/>
        <v>0</v>
      </c>
      <c r="P319" s="49">
        <v>69</v>
      </c>
      <c r="Q319" s="49">
        <v>15.6</v>
      </c>
      <c r="R319" s="50">
        <f t="shared" si="175"/>
        <v>43476</v>
      </c>
      <c r="S319" s="51">
        <v>0</v>
      </c>
      <c r="T319" s="454">
        <f t="shared" si="172"/>
        <v>3432.2706720000006</v>
      </c>
      <c r="U319" s="53">
        <f t="shared" si="176"/>
        <v>3237.9912000000004</v>
      </c>
      <c r="V319" s="183">
        <v>0</v>
      </c>
      <c r="W319" s="25">
        <v>0.06</v>
      </c>
      <c r="X319" s="54">
        <v>44742</v>
      </c>
      <c r="Y319" s="55">
        <f t="shared" si="173"/>
        <v>41</v>
      </c>
      <c r="Z319" s="56">
        <f t="shared" si="174"/>
        <v>3.4166666666666665</v>
      </c>
    </row>
    <row r="320" spans="1:26" x14ac:dyDescent="0.2">
      <c r="A320" s="1">
        <v>164</v>
      </c>
      <c r="B320" s="364" t="s">
        <v>464</v>
      </c>
      <c r="C320" s="105" t="s">
        <v>239</v>
      </c>
      <c r="D320" s="58" t="s">
        <v>30</v>
      </c>
      <c r="E320" s="59">
        <v>44380</v>
      </c>
      <c r="F320" s="391">
        <v>3432.2706720000006</v>
      </c>
      <c r="G320" s="391">
        <v>0</v>
      </c>
      <c r="H320" s="480">
        <v>209</v>
      </c>
      <c r="I320" s="391">
        <f t="shared" si="169"/>
        <v>33832.382338285715</v>
      </c>
      <c r="J320" s="391">
        <f t="shared" si="177"/>
        <v>7649.0603547428582</v>
      </c>
      <c r="K320" s="489">
        <v>0</v>
      </c>
      <c r="L320" s="61"/>
      <c r="M320" s="455">
        <v>3237.9912000000004</v>
      </c>
      <c r="N320" s="24">
        <f t="shared" si="182"/>
        <v>3432.2706720000006</v>
      </c>
      <c r="O320" s="447">
        <f t="shared" si="171"/>
        <v>0</v>
      </c>
      <c r="P320" s="49">
        <v>69</v>
      </c>
      <c r="Q320" s="49">
        <v>15.6</v>
      </c>
      <c r="R320" s="50">
        <f t="shared" si="175"/>
        <v>44380</v>
      </c>
      <c r="S320" s="51">
        <v>0</v>
      </c>
      <c r="T320" s="454">
        <f t="shared" si="172"/>
        <v>3432.2706720000006</v>
      </c>
      <c r="U320" s="53">
        <f t="shared" si="176"/>
        <v>3237.9912000000004</v>
      </c>
      <c r="V320" s="183">
        <v>0</v>
      </c>
      <c r="W320" s="25">
        <v>0.06</v>
      </c>
      <c r="X320" s="54">
        <v>44742</v>
      </c>
      <c r="Y320" s="55">
        <f t="shared" si="173"/>
        <v>11</v>
      </c>
      <c r="Z320" s="56">
        <f t="shared" si="174"/>
        <v>0.91666666666666663</v>
      </c>
    </row>
    <row r="321" spans="1:26" x14ac:dyDescent="0.2">
      <c r="A321" s="1">
        <v>165</v>
      </c>
      <c r="B321" s="364" t="s">
        <v>209</v>
      </c>
      <c r="C321" s="105" t="s">
        <v>239</v>
      </c>
      <c r="D321" s="58" t="s">
        <v>30</v>
      </c>
      <c r="E321" s="59">
        <v>43001</v>
      </c>
      <c r="F321" s="391">
        <v>3432.6749008800011</v>
      </c>
      <c r="G321" s="391">
        <v>0</v>
      </c>
      <c r="H321" s="480">
        <v>209</v>
      </c>
      <c r="I321" s="391">
        <f t="shared" si="169"/>
        <v>33836.366880102869</v>
      </c>
      <c r="J321" s="391">
        <f t="shared" si="177"/>
        <v>8826.8783165485747</v>
      </c>
      <c r="K321" s="489">
        <v>0</v>
      </c>
      <c r="L321" s="61"/>
      <c r="M321" s="455">
        <v>3238.3725480000007</v>
      </c>
      <c r="N321" s="24">
        <f t="shared" si="182"/>
        <v>3432.6749008800011</v>
      </c>
      <c r="O321" s="447">
        <f t="shared" si="171"/>
        <v>0</v>
      </c>
      <c r="P321" s="49">
        <v>69</v>
      </c>
      <c r="Q321" s="49">
        <v>18</v>
      </c>
      <c r="R321" s="50">
        <f t="shared" si="175"/>
        <v>43001</v>
      </c>
      <c r="S321" s="51">
        <v>0</v>
      </c>
      <c r="T321" s="454">
        <f t="shared" si="172"/>
        <v>3432.6749008800011</v>
      </c>
      <c r="U321" s="53">
        <f t="shared" si="176"/>
        <v>3238.3725480000007</v>
      </c>
      <c r="V321" s="183">
        <v>0</v>
      </c>
      <c r="W321" s="25">
        <v>0.06</v>
      </c>
      <c r="X321" s="54">
        <v>44742</v>
      </c>
      <c r="Y321" s="55">
        <f t="shared" si="173"/>
        <v>57</v>
      </c>
      <c r="Z321" s="56">
        <f t="shared" si="174"/>
        <v>4.75</v>
      </c>
    </row>
    <row r="322" spans="1:26" x14ac:dyDescent="0.2">
      <c r="A322" s="1">
        <v>166</v>
      </c>
      <c r="B322" s="364" t="s">
        <v>210</v>
      </c>
      <c r="C322" s="105" t="s">
        <v>239</v>
      </c>
      <c r="D322" s="58" t="s">
        <v>30</v>
      </c>
      <c r="E322" s="59">
        <v>43960</v>
      </c>
      <c r="F322" s="391">
        <v>3432.1104000000005</v>
      </c>
      <c r="G322" s="391">
        <v>0</v>
      </c>
      <c r="H322" s="480">
        <v>209</v>
      </c>
      <c r="I322" s="391">
        <f t="shared" si="169"/>
        <v>33830.802514285715</v>
      </c>
      <c r="J322" s="391">
        <f t="shared" si="177"/>
        <v>7648.7031771428583</v>
      </c>
      <c r="K322" s="489">
        <v>0</v>
      </c>
      <c r="L322" s="61"/>
      <c r="M322" s="455">
        <v>3237.84</v>
      </c>
      <c r="N322" s="24">
        <f t="shared" si="182"/>
        <v>3432.1104000000005</v>
      </c>
      <c r="O322" s="447">
        <f t="shared" si="171"/>
        <v>0</v>
      </c>
      <c r="P322" s="49">
        <v>69</v>
      </c>
      <c r="Q322" s="49">
        <v>15.6</v>
      </c>
      <c r="R322" s="50">
        <f t="shared" si="175"/>
        <v>43960</v>
      </c>
      <c r="S322" s="51">
        <v>0</v>
      </c>
      <c r="T322" s="454">
        <f t="shared" si="172"/>
        <v>3432.1104000000005</v>
      </c>
      <c r="U322" s="53">
        <f t="shared" si="176"/>
        <v>3237.84</v>
      </c>
      <c r="V322" s="183">
        <v>0</v>
      </c>
      <c r="W322" s="25">
        <v>0.06</v>
      </c>
      <c r="X322" s="54">
        <v>44742</v>
      </c>
      <c r="Y322" s="55">
        <f t="shared" si="173"/>
        <v>25</v>
      </c>
      <c r="Z322" s="56">
        <f t="shared" si="174"/>
        <v>2.0833333333333335</v>
      </c>
    </row>
    <row r="323" spans="1:26" x14ac:dyDescent="0.2">
      <c r="A323" s="1">
        <v>167</v>
      </c>
      <c r="B323" s="364" t="s">
        <v>211</v>
      </c>
      <c r="C323" s="105" t="s">
        <v>173</v>
      </c>
      <c r="D323" s="58" t="s">
        <v>30</v>
      </c>
      <c r="E323" s="59">
        <v>43409</v>
      </c>
      <c r="F323" s="391">
        <v>3432.6749008800011</v>
      </c>
      <c r="G323" s="391">
        <v>0</v>
      </c>
      <c r="H323" s="480">
        <v>209</v>
      </c>
      <c r="I323" s="391">
        <f t="shared" si="169"/>
        <v>33836.366880102869</v>
      </c>
      <c r="J323" s="391">
        <f t="shared" si="177"/>
        <v>7649.9612076754311</v>
      </c>
      <c r="K323" s="489">
        <v>0</v>
      </c>
      <c r="L323" s="61"/>
      <c r="M323" s="455">
        <v>3238.3725480000007</v>
      </c>
      <c r="N323" s="24">
        <f t="shared" si="182"/>
        <v>3432.6749008800011</v>
      </c>
      <c r="O323" s="447">
        <f t="shared" si="171"/>
        <v>0</v>
      </c>
      <c r="P323" s="49">
        <v>69</v>
      </c>
      <c r="Q323" s="49">
        <v>15.6</v>
      </c>
      <c r="R323" s="50">
        <f t="shared" si="175"/>
        <v>43409</v>
      </c>
      <c r="S323" s="51">
        <v>0</v>
      </c>
      <c r="T323" s="454">
        <f t="shared" si="172"/>
        <v>3432.6749008800011</v>
      </c>
      <c r="U323" s="53">
        <f t="shared" si="176"/>
        <v>3238.3725480000007</v>
      </c>
      <c r="V323" s="183">
        <v>0</v>
      </c>
      <c r="W323" s="25">
        <v>0.06</v>
      </c>
      <c r="X323" s="54">
        <v>44742</v>
      </c>
      <c r="Y323" s="55">
        <f t="shared" si="173"/>
        <v>43</v>
      </c>
      <c r="Z323" s="56">
        <f t="shared" si="174"/>
        <v>3.5833333333333335</v>
      </c>
    </row>
    <row r="324" spans="1:26" x14ac:dyDescent="0.2">
      <c r="A324" s="1">
        <v>168</v>
      </c>
      <c r="B324" s="364" t="s">
        <v>212</v>
      </c>
      <c r="C324" s="105" t="s">
        <v>239</v>
      </c>
      <c r="D324" s="58" t="s">
        <v>30</v>
      </c>
      <c r="E324" s="59">
        <v>43360</v>
      </c>
      <c r="F324" s="391">
        <v>3432.1104000000005</v>
      </c>
      <c r="G324" s="391">
        <v>0</v>
      </c>
      <c r="H324" s="480">
        <v>209</v>
      </c>
      <c r="I324" s="391">
        <f t="shared" si="169"/>
        <v>33830.802514285715</v>
      </c>
      <c r="J324" s="391">
        <f t="shared" si="177"/>
        <v>7648.7031771428583</v>
      </c>
      <c r="K324" s="489">
        <v>0</v>
      </c>
      <c r="L324" s="61"/>
      <c r="M324" s="455">
        <v>3237.84</v>
      </c>
      <c r="N324" s="24">
        <f t="shared" si="182"/>
        <v>3432.1104000000005</v>
      </c>
      <c r="O324" s="447">
        <f t="shared" si="171"/>
        <v>0</v>
      </c>
      <c r="P324" s="49">
        <v>69</v>
      </c>
      <c r="Q324" s="49">
        <v>15.6</v>
      </c>
      <c r="R324" s="50">
        <f t="shared" si="175"/>
        <v>43360</v>
      </c>
      <c r="S324" s="51">
        <v>0</v>
      </c>
      <c r="T324" s="454">
        <f t="shared" si="172"/>
        <v>3432.1104000000005</v>
      </c>
      <c r="U324" s="53">
        <f t="shared" si="176"/>
        <v>3237.84</v>
      </c>
      <c r="V324" s="183">
        <v>0</v>
      </c>
      <c r="W324" s="25">
        <v>0.06</v>
      </c>
      <c r="X324" s="54">
        <v>44742</v>
      </c>
      <c r="Y324" s="55">
        <f t="shared" si="173"/>
        <v>45</v>
      </c>
      <c r="Z324" s="56">
        <f t="shared" si="174"/>
        <v>3.75</v>
      </c>
    </row>
    <row r="325" spans="1:26" x14ac:dyDescent="0.2">
      <c r="A325" s="1">
        <v>169</v>
      </c>
      <c r="B325" s="364" t="s">
        <v>213</v>
      </c>
      <c r="C325" s="105" t="s">
        <v>195</v>
      </c>
      <c r="D325" s="58" t="s">
        <v>30</v>
      </c>
      <c r="E325" s="59">
        <v>42819</v>
      </c>
      <c r="F325" s="391">
        <v>4426.5600000000004</v>
      </c>
      <c r="G325" s="391">
        <v>0</v>
      </c>
      <c r="H325" s="480">
        <v>209</v>
      </c>
      <c r="I325" s="391">
        <f t="shared" si="169"/>
        <v>43633.234285714294</v>
      </c>
      <c r="J325" s="391">
        <f t="shared" si="177"/>
        <v>11382.582857142859</v>
      </c>
      <c r="K325" s="489">
        <f>F325/7*12+S325+S325</f>
        <v>8258.7085714285731</v>
      </c>
      <c r="L325" s="61"/>
      <c r="M325" s="455">
        <v>4176</v>
      </c>
      <c r="N325" s="24">
        <f t="shared" si="182"/>
        <v>4426.5600000000004</v>
      </c>
      <c r="O325" s="447">
        <f t="shared" si="171"/>
        <v>0</v>
      </c>
      <c r="P325" s="49">
        <v>69</v>
      </c>
      <c r="Q325" s="49">
        <v>18</v>
      </c>
      <c r="R325" s="50">
        <f t="shared" si="175"/>
        <v>42819</v>
      </c>
      <c r="S325" s="51">
        <v>335.16</v>
      </c>
      <c r="T325" s="454">
        <f t="shared" si="172"/>
        <v>4426.5600000000004</v>
      </c>
      <c r="U325" s="53">
        <f t="shared" si="176"/>
        <v>4176</v>
      </c>
      <c r="V325" s="183">
        <v>0</v>
      </c>
      <c r="W325" s="25">
        <v>0.06</v>
      </c>
      <c r="X325" s="54">
        <v>44742</v>
      </c>
      <c r="Y325" s="55">
        <f t="shared" si="173"/>
        <v>63</v>
      </c>
      <c r="Z325" s="56">
        <f t="shared" si="174"/>
        <v>5.25</v>
      </c>
    </row>
    <row r="326" spans="1:26" x14ac:dyDescent="0.2">
      <c r="A326" s="1">
        <v>170</v>
      </c>
      <c r="B326" s="364" t="s">
        <v>214</v>
      </c>
      <c r="C326" s="105" t="s">
        <v>239</v>
      </c>
      <c r="D326" s="58" t="s">
        <v>30</v>
      </c>
      <c r="E326" s="59">
        <v>42847</v>
      </c>
      <c r="F326" s="391">
        <v>3432.6749008800011</v>
      </c>
      <c r="G326" s="391">
        <v>0</v>
      </c>
      <c r="H326" s="480">
        <v>209</v>
      </c>
      <c r="I326" s="391">
        <f t="shared" si="169"/>
        <v>33836.366880102869</v>
      </c>
      <c r="J326" s="391">
        <f t="shared" si="177"/>
        <v>8826.8783165485747</v>
      </c>
      <c r="K326" s="489">
        <f>F326/7*12+S326+S326</f>
        <v>6554.9055443657162</v>
      </c>
      <c r="L326" s="61"/>
      <c r="M326" s="455">
        <v>3238.3725480000007</v>
      </c>
      <c r="N326" s="24">
        <f t="shared" si="182"/>
        <v>3432.6749008800011</v>
      </c>
      <c r="O326" s="447">
        <f t="shared" si="171"/>
        <v>0</v>
      </c>
      <c r="P326" s="49">
        <v>69</v>
      </c>
      <c r="Q326" s="49">
        <v>18</v>
      </c>
      <c r="R326" s="50">
        <f t="shared" si="175"/>
        <v>42847</v>
      </c>
      <c r="S326" s="51">
        <v>335.16</v>
      </c>
      <c r="T326" s="454">
        <f t="shared" si="172"/>
        <v>3432.6749008800011</v>
      </c>
      <c r="U326" s="53">
        <f t="shared" si="176"/>
        <v>3238.3725480000007</v>
      </c>
      <c r="V326" s="183">
        <v>0</v>
      </c>
      <c r="W326" s="25">
        <v>0.06</v>
      </c>
      <c r="X326" s="54">
        <v>44742</v>
      </c>
      <c r="Y326" s="55">
        <f t="shared" si="173"/>
        <v>62</v>
      </c>
      <c r="Z326" s="56">
        <f t="shared" si="174"/>
        <v>5.166666666666667</v>
      </c>
    </row>
    <row r="327" spans="1:26" x14ac:dyDescent="0.2">
      <c r="A327" s="1">
        <v>171</v>
      </c>
      <c r="B327" s="364" t="s">
        <v>407</v>
      </c>
      <c r="C327" s="105" t="s">
        <v>239</v>
      </c>
      <c r="D327" s="58" t="s">
        <v>30</v>
      </c>
      <c r="E327" s="59">
        <v>44245</v>
      </c>
      <c r="F327" s="391">
        <v>3432.28</v>
      </c>
      <c r="G327" s="391">
        <v>0</v>
      </c>
      <c r="H327" s="52">
        <v>209</v>
      </c>
      <c r="I327" s="391">
        <f t="shared" si="169"/>
        <v>33832.474285714285</v>
      </c>
      <c r="J327" s="391">
        <f t="shared" si="177"/>
        <v>7649.0811428571433</v>
      </c>
      <c r="K327" s="489">
        <v>0</v>
      </c>
      <c r="L327" s="61"/>
      <c r="M327" s="454">
        <v>3238</v>
      </c>
      <c r="N327" s="24">
        <f t="shared" si="182"/>
        <v>3432.28</v>
      </c>
      <c r="O327" s="447">
        <f t="shared" si="171"/>
        <v>0</v>
      </c>
      <c r="P327" s="49">
        <v>69</v>
      </c>
      <c r="Q327" s="49">
        <v>15.6</v>
      </c>
      <c r="R327" s="50">
        <f t="shared" si="175"/>
        <v>44245</v>
      </c>
      <c r="S327" s="51">
        <v>0</v>
      </c>
      <c r="T327" s="454">
        <f t="shared" si="172"/>
        <v>3432.28</v>
      </c>
      <c r="U327" s="53">
        <f t="shared" si="176"/>
        <v>3238</v>
      </c>
      <c r="V327" s="183">
        <v>0</v>
      </c>
      <c r="W327" s="25">
        <v>0.06</v>
      </c>
      <c r="X327" s="54">
        <v>44742</v>
      </c>
      <c r="Y327" s="55">
        <f t="shared" si="173"/>
        <v>16</v>
      </c>
      <c r="Z327" s="56">
        <f t="shared" si="174"/>
        <v>1.3333333333333333</v>
      </c>
    </row>
    <row r="328" spans="1:26" x14ac:dyDescent="0.2">
      <c r="A328" s="1">
        <v>172</v>
      </c>
      <c r="B328" s="364" t="s">
        <v>215</v>
      </c>
      <c r="C328" s="105" t="s">
        <v>175</v>
      </c>
      <c r="D328" s="58" t="s">
        <v>30</v>
      </c>
      <c r="E328" s="59">
        <v>42924</v>
      </c>
      <c r="F328" s="391">
        <v>4295.289600000001</v>
      </c>
      <c r="G328" s="391">
        <v>0</v>
      </c>
      <c r="H328" s="480">
        <v>209</v>
      </c>
      <c r="I328" s="391">
        <f t="shared" si="169"/>
        <v>42339.283200000005</v>
      </c>
      <c r="J328" s="391">
        <f t="shared" si="177"/>
        <v>11045.030400000001</v>
      </c>
      <c r="K328" s="489">
        <v>0</v>
      </c>
      <c r="L328" s="61"/>
      <c r="M328" s="455">
        <v>4052.1600000000003</v>
      </c>
      <c r="N328" s="24">
        <f t="shared" si="182"/>
        <v>4295.289600000001</v>
      </c>
      <c r="O328" s="447">
        <f t="shared" si="171"/>
        <v>0</v>
      </c>
      <c r="P328" s="49">
        <v>69</v>
      </c>
      <c r="Q328" s="49">
        <v>18</v>
      </c>
      <c r="R328" s="50">
        <f t="shared" si="175"/>
        <v>42924</v>
      </c>
      <c r="S328" s="51">
        <v>0</v>
      </c>
      <c r="T328" s="454">
        <f t="shared" si="172"/>
        <v>4295.289600000001</v>
      </c>
      <c r="U328" s="53">
        <f t="shared" si="176"/>
        <v>4052.1600000000008</v>
      </c>
      <c r="V328" s="183">
        <v>0</v>
      </c>
      <c r="W328" s="25">
        <v>0.06</v>
      </c>
      <c r="X328" s="54">
        <v>44742</v>
      </c>
      <c r="Y328" s="55">
        <f t="shared" si="173"/>
        <v>59</v>
      </c>
      <c r="Z328" s="56">
        <f t="shared" si="174"/>
        <v>4.916666666666667</v>
      </c>
    </row>
    <row r="329" spans="1:26" x14ac:dyDescent="0.2">
      <c r="A329" s="1">
        <v>173</v>
      </c>
      <c r="B329" s="364" t="s">
        <v>216</v>
      </c>
      <c r="C329" s="105" t="s">
        <v>175</v>
      </c>
      <c r="D329" s="58" t="s">
        <v>30</v>
      </c>
      <c r="E329" s="59">
        <v>43395</v>
      </c>
      <c r="F329" s="391">
        <v>4295.12</v>
      </c>
      <c r="G329" s="391">
        <v>0</v>
      </c>
      <c r="H329" s="480">
        <v>209</v>
      </c>
      <c r="I329" s="391">
        <f t="shared" si="169"/>
        <v>42337.611428571428</v>
      </c>
      <c r="J329" s="391">
        <f t="shared" si="177"/>
        <v>9571.9817142857137</v>
      </c>
      <c r="K329" s="489">
        <v>0</v>
      </c>
      <c r="L329" s="61"/>
      <c r="M329" s="455">
        <v>4052</v>
      </c>
      <c r="N329" s="24">
        <f t="shared" si="182"/>
        <v>4295.12</v>
      </c>
      <c r="O329" s="447">
        <f t="shared" si="171"/>
        <v>0</v>
      </c>
      <c r="P329" s="49">
        <v>69</v>
      </c>
      <c r="Q329" s="49">
        <v>15.6</v>
      </c>
      <c r="R329" s="50">
        <f t="shared" si="175"/>
        <v>43395</v>
      </c>
      <c r="S329" s="51">
        <v>0</v>
      </c>
      <c r="T329" s="454">
        <f t="shared" si="172"/>
        <v>4295.12</v>
      </c>
      <c r="U329" s="53">
        <f t="shared" si="176"/>
        <v>4051.9999999999995</v>
      </c>
      <c r="V329" s="183">
        <v>0</v>
      </c>
      <c r="W329" s="25">
        <v>0.06</v>
      </c>
      <c r="X329" s="54">
        <v>44742</v>
      </c>
      <c r="Y329" s="55">
        <f t="shared" si="173"/>
        <v>44</v>
      </c>
      <c r="Z329" s="56">
        <f t="shared" si="174"/>
        <v>3.6666666666666665</v>
      </c>
    </row>
    <row r="330" spans="1:26" x14ac:dyDescent="0.2">
      <c r="A330" s="1">
        <v>174</v>
      </c>
      <c r="B330" s="364" t="s">
        <v>217</v>
      </c>
      <c r="C330" s="105" t="s">
        <v>173</v>
      </c>
      <c r="D330" s="58" t="s">
        <v>30</v>
      </c>
      <c r="E330" s="59">
        <v>43355</v>
      </c>
      <c r="F330" s="391">
        <v>3432.6749008800011</v>
      </c>
      <c r="G330" s="391">
        <v>0</v>
      </c>
      <c r="H330" s="480">
        <v>209</v>
      </c>
      <c r="I330" s="391">
        <f t="shared" si="169"/>
        <v>33836.366880102869</v>
      </c>
      <c r="J330" s="391">
        <f t="shared" si="177"/>
        <v>7649.9612076754311</v>
      </c>
      <c r="K330" s="489">
        <v>0</v>
      </c>
      <c r="L330" s="61"/>
      <c r="M330" s="455">
        <v>3238.3725480000007</v>
      </c>
      <c r="N330" s="24">
        <f t="shared" si="182"/>
        <v>3432.6749008800011</v>
      </c>
      <c r="O330" s="447">
        <f t="shared" si="171"/>
        <v>0</v>
      </c>
      <c r="P330" s="49">
        <v>69</v>
      </c>
      <c r="Q330" s="49">
        <v>15.6</v>
      </c>
      <c r="R330" s="50">
        <f t="shared" si="175"/>
        <v>43355</v>
      </c>
      <c r="S330" s="51">
        <v>0</v>
      </c>
      <c r="T330" s="454">
        <f t="shared" si="172"/>
        <v>3432.6749008800011</v>
      </c>
      <c r="U330" s="53">
        <f t="shared" si="176"/>
        <v>3238.3725480000007</v>
      </c>
      <c r="V330" s="183">
        <v>0</v>
      </c>
      <c r="W330" s="25">
        <v>0.06</v>
      </c>
      <c r="X330" s="54">
        <v>44742</v>
      </c>
      <c r="Y330" s="55">
        <f t="shared" si="173"/>
        <v>45</v>
      </c>
      <c r="Z330" s="56">
        <f t="shared" si="174"/>
        <v>3.75</v>
      </c>
    </row>
    <row r="331" spans="1:26" x14ac:dyDescent="0.2">
      <c r="A331" s="1">
        <v>175</v>
      </c>
      <c r="B331" s="364" t="s">
        <v>218</v>
      </c>
      <c r="C331" s="105" t="s">
        <v>195</v>
      </c>
      <c r="D331" s="58" t="s">
        <v>30</v>
      </c>
      <c r="E331" s="59">
        <v>42696</v>
      </c>
      <c r="F331" s="391">
        <v>4426.5600000000004</v>
      </c>
      <c r="G331" s="391">
        <v>0</v>
      </c>
      <c r="H331" s="480">
        <v>209</v>
      </c>
      <c r="I331" s="391">
        <f t="shared" si="169"/>
        <v>43633.234285714294</v>
      </c>
      <c r="J331" s="391">
        <f t="shared" si="177"/>
        <v>11382.582857142859</v>
      </c>
      <c r="K331" s="489">
        <f>F331/7*12+S331+S331</f>
        <v>8258.7085714285731</v>
      </c>
      <c r="L331" s="61"/>
      <c r="M331" s="455">
        <v>4176</v>
      </c>
      <c r="N331" s="24">
        <f t="shared" si="182"/>
        <v>4426.5600000000004</v>
      </c>
      <c r="O331" s="447">
        <f t="shared" si="171"/>
        <v>0</v>
      </c>
      <c r="P331" s="49">
        <v>69</v>
      </c>
      <c r="Q331" s="49">
        <v>18</v>
      </c>
      <c r="R331" s="50">
        <f t="shared" si="175"/>
        <v>42696</v>
      </c>
      <c r="S331" s="51">
        <v>335.16</v>
      </c>
      <c r="T331" s="454">
        <f t="shared" si="172"/>
        <v>4426.5600000000004</v>
      </c>
      <c r="U331" s="53">
        <f t="shared" si="176"/>
        <v>4176</v>
      </c>
      <c r="V331" s="183">
        <v>0</v>
      </c>
      <c r="W331" s="25">
        <v>0.06</v>
      </c>
      <c r="X331" s="54">
        <v>44742</v>
      </c>
      <c r="Y331" s="55">
        <f t="shared" si="173"/>
        <v>67</v>
      </c>
      <c r="Z331" s="56">
        <f t="shared" si="174"/>
        <v>5.583333333333333</v>
      </c>
    </row>
    <row r="332" spans="1:26" x14ac:dyDescent="0.2">
      <c r="A332" s="1">
        <v>176</v>
      </c>
      <c r="B332" s="364" t="s">
        <v>219</v>
      </c>
      <c r="C332" s="105" t="s">
        <v>173</v>
      </c>
      <c r="D332" s="58" t="s">
        <v>30</v>
      </c>
      <c r="E332" s="59">
        <v>34257</v>
      </c>
      <c r="F332" s="391">
        <v>3461.8752000000004</v>
      </c>
      <c r="G332" s="391">
        <v>0</v>
      </c>
      <c r="H332" s="480">
        <v>219</v>
      </c>
      <c r="I332" s="391">
        <f t="shared" si="169"/>
        <v>34124.198400000008</v>
      </c>
      <c r="J332" s="391">
        <f t="shared" si="177"/>
        <v>10088.893440000002</v>
      </c>
      <c r="K332" s="489">
        <f>F332/7*12+S332+S332</f>
        <v>7689.6432000000004</v>
      </c>
      <c r="L332" s="61"/>
      <c r="M332" s="455">
        <v>3265.92</v>
      </c>
      <c r="N332" s="24">
        <f t="shared" si="182"/>
        <v>3461.8752000000004</v>
      </c>
      <c r="O332" s="447">
        <f t="shared" si="171"/>
        <v>0</v>
      </c>
      <c r="P332" s="49">
        <v>69</v>
      </c>
      <c r="Q332" s="49">
        <v>20.399999999999999</v>
      </c>
      <c r="R332" s="50">
        <f t="shared" si="175"/>
        <v>34257</v>
      </c>
      <c r="S332" s="51">
        <v>877.5</v>
      </c>
      <c r="T332" s="454">
        <f t="shared" si="172"/>
        <v>3461.8752000000004</v>
      </c>
      <c r="U332" s="53">
        <f t="shared" si="176"/>
        <v>3265.92</v>
      </c>
      <c r="V332" s="183">
        <v>0</v>
      </c>
      <c r="W332" s="25">
        <v>0.06</v>
      </c>
      <c r="X332" s="54">
        <v>44742</v>
      </c>
      <c r="Y332" s="55">
        <f t="shared" si="173"/>
        <v>344</v>
      </c>
      <c r="Z332" s="56">
        <f t="shared" si="174"/>
        <v>28.666666666666668</v>
      </c>
    </row>
    <row r="333" spans="1:26" x14ac:dyDescent="0.2">
      <c r="A333" s="1">
        <v>177</v>
      </c>
      <c r="B333" s="364" t="s">
        <v>220</v>
      </c>
      <c r="C333" s="105" t="s">
        <v>173</v>
      </c>
      <c r="D333" s="58" t="s">
        <v>30</v>
      </c>
      <c r="E333" s="59">
        <v>44011</v>
      </c>
      <c r="F333" s="391">
        <v>3432.1104000000005</v>
      </c>
      <c r="G333" s="391">
        <v>0</v>
      </c>
      <c r="H333" s="480">
        <v>209</v>
      </c>
      <c r="I333" s="391">
        <f t="shared" si="169"/>
        <v>33830.802514285715</v>
      </c>
      <c r="J333" s="391">
        <f t="shared" si="177"/>
        <v>7648.7031771428583</v>
      </c>
      <c r="K333" s="489">
        <v>0</v>
      </c>
      <c r="L333" s="61"/>
      <c r="M333" s="455">
        <v>3237.84</v>
      </c>
      <c r="N333" s="24">
        <f t="shared" si="182"/>
        <v>3432.1104000000005</v>
      </c>
      <c r="O333" s="447">
        <f t="shared" si="171"/>
        <v>0</v>
      </c>
      <c r="P333" s="49">
        <v>69</v>
      </c>
      <c r="Q333" s="49">
        <v>15.6</v>
      </c>
      <c r="R333" s="50">
        <f t="shared" si="175"/>
        <v>44011</v>
      </c>
      <c r="S333" s="51">
        <v>0</v>
      </c>
      <c r="T333" s="454">
        <f t="shared" si="172"/>
        <v>3432.1104000000005</v>
      </c>
      <c r="U333" s="53">
        <f t="shared" si="176"/>
        <v>3237.84</v>
      </c>
      <c r="V333" s="183">
        <v>0</v>
      </c>
      <c r="W333" s="25">
        <v>0.06</v>
      </c>
      <c r="X333" s="54">
        <v>44742</v>
      </c>
      <c r="Y333" s="55">
        <f t="shared" si="173"/>
        <v>24</v>
      </c>
      <c r="Z333" s="56">
        <f t="shared" si="174"/>
        <v>2</v>
      </c>
    </row>
    <row r="334" spans="1:26" x14ac:dyDescent="0.2">
      <c r="A334" s="1">
        <v>178</v>
      </c>
      <c r="B334" s="364" t="s">
        <v>221</v>
      </c>
      <c r="C334" s="105" t="s">
        <v>173</v>
      </c>
      <c r="D334" s="58" t="s">
        <v>30</v>
      </c>
      <c r="E334" s="59">
        <v>43346</v>
      </c>
      <c r="F334" s="391">
        <v>3432.6749008800011</v>
      </c>
      <c r="G334" s="391">
        <v>0</v>
      </c>
      <c r="H334" s="480">
        <v>209</v>
      </c>
      <c r="I334" s="391">
        <f t="shared" si="169"/>
        <v>33836.366880102869</v>
      </c>
      <c r="J334" s="391">
        <f t="shared" si="177"/>
        <v>7649.9612076754311</v>
      </c>
      <c r="K334" s="489">
        <v>0</v>
      </c>
      <c r="L334" s="61"/>
      <c r="M334" s="455">
        <v>3238.3725480000007</v>
      </c>
      <c r="N334" s="24">
        <f t="shared" si="182"/>
        <v>3432.6749008800011</v>
      </c>
      <c r="O334" s="447">
        <f t="shared" si="171"/>
        <v>0</v>
      </c>
      <c r="P334" s="49">
        <v>69</v>
      </c>
      <c r="Q334" s="49">
        <v>15.6</v>
      </c>
      <c r="R334" s="50">
        <f t="shared" si="175"/>
        <v>43346</v>
      </c>
      <c r="S334" s="51">
        <v>0</v>
      </c>
      <c r="T334" s="454">
        <f t="shared" si="172"/>
        <v>3432.6749008800011</v>
      </c>
      <c r="U334" s="53">
        <f t="shared" si="176"/>
        <v>3238.3725480000007</v>
      </c>
      <c r="V334" s="183">
        <v>0</v>
      </c>
      <c r="W334" s="25">
        <v>0.06</v>
      </c>
      <c r="X334" s="54">
        <v>44742</v>
      </c>
      <c r="Y334" s="55">
        <f t="shared" si="173"/>
        <v>45</v>
      </c>
      <c r="Z334" s="56">
        <f t="shared" si="174"/>
        <v>3.75</v>
      </c>
    </row>
    <row r="335" spans="1:26" x14ac:dyDescent="0.2">
      <c r="A335" s="1">
        <v>179</v>
      </c>
      <c r="B335" s="364" t="s">
        <v>403</v>
      </c>
      <c r="C335" s="105" t="s">
        <v>239</v>
      </c>
      <c r="D335" s="58" t="s">
        <v>30</v>
      </c>
      <c r="E335" s="59">
        <v>44233</v>
      </c>
      <c r="F335" s="391">
        <v>3432.28</v>
      </c>
      <c r="G335" s="391">
        <v>0</v>
      </c>
      <c r="H335" s="52">
        <v>209</v>
      </c>
      <c r="I335" s="391">
        <f t="shared" si="169"/>
        <v>33832.474285714285</v>
      </c>
      <c r="J335" s="391">
        <f t="shared" si="177"/>
        <v>7649.0811428571433</v>
      </c>
      <c r="K335" s="489">
        <v>0</v>
      </c>
      <c r="L335" s="61"/>
      <c r="M335" s="454">
        <v>3238</v>
      </c>
      <c r="N335" s="24">
        <f t="shared" si="182"/>
        <v>3432.28</v>
      </c>
      <c r="O335" s="447">
        <f t="shared" si="171"/>
        <v>0</v>
      </c>
      <c r="P335" s="49">
        <v>69</v>
      </c>
      <c r="Q335" s="49">
        <v>15.6</v>
      </c>
      <c r="R335" s="50">
        <f t="shared" si="175"/>
        <v>44233</v>
      </c>
      <c r="S335" s="51">
        <v>0</v>
      </c>
      <c r="T335" s="454">
        <f t="shared" si="172"/>
        <v>3432.28</v>
      </c>
      <c r="U335" s="53">
        <f t="shared" si="176"/>
        <v>3238</v>
      </c>
      <c r="V335" s="183">
        <v>0</v>
      </c>
      <c r="W335" s="25">
        <v>0.06</v>
      </c>
      <c r="X335" s="54">
        <v>44742</v>
      </c>
      <c r="Y335" s="55">
        <f t="shared" si="173"/>
        <v>16</v>
      </c>
      <c r="Z335" s="56">
        <f t="shared" si="174"/>
        <v>1.3333333333333333</v>
      </c>
    </row>
    <row r="336" spans="1:26" x14ac:dyDescent="0.2">
      <c r="A336" s="1">
        <v>180</v>
      </c>
      <c r="B336" s="364" t="s">
        <v>222</v>
      </c>
      <c r="C336" s="105" t="s">
        <v>175</v>
      </c>
      <c r="D336" s="58" t="s">
        <v>30</v>
      </c>
      <c r="E336" s="59">
        <v>43861</v>
      </c>
      <c r="F336" s="391">
        <v>4295.12</v>
      </c>
      <c r="G336" s="391">
        <v>0</v>
      </c>
      <c r="H336" s="480">
        <v>209</v>
      </c>
      <c r="I336" s="391">
        <f t="shared" si="169"/>
        <v>42337.611428571428</v>
      </c>
      <c r="J336" s="391">
        <f t="shared" si="177"/>
        <v>9571.9817142857137</v>
      </c>
      <c r="K336" s="489">
        <v>0</v>
      </c>
      <c r="L336" s="61"/>
      <c r="M336" s="455">
        <v>4052</v>
      </c>
      <c r="N336" s="24">
        <f t="shared" si="182"/>
        <v>4295.12</v>
      </c>
      <c r="O336" s="447">
        <f t="shared" si="171"/>
        <v>0</v>
      </c>
      <c r="P336" s="49">
        <v>69</v>
      </c>
      <c r="Q336" s="49">
        <v>15.6</v>
      </c>
      <c r="R336" s="50">
        <f t="shared" si="175"/>
        <v>43861</v>
      </c>
      <c r="S336" s="51">
        <v>0</v>
      </c>
      <c r="T336" s="454">
        <f t="shared" si="172"/>
        <v>4295.12</v>
      </c>
      <c r="U336" s="53">
        <f t="shared" si="176"/>
        <v>4051.9999999999995</v>
      </c>
      <c r="V336" s="183">
        <v>0</v>
      </c>
      <c r="W336" s="25">
        <v>0.06</v>
      </c>
      <c r="X336" s="54">
        <v>44742</v>
      </c>
      <c r="Y336" s="55">
        <f t="shared" si="173"/>
        <v>29</v>
      </c>
      <c r="Z336" s="56">
        <f t="shared" si="174"/>
        <v>2.4166666666666665</v>
      </c>
    </row>
    <row r="337" spans="1:26" x14ac:dyDescent="0.2">
      <c r="A337" s="1">
        <v>181</v>
      </c>
      <c r="B337" s="364" t="s">
        <v>223</v>
      </c>
      <c r="C337" s="105" t="s">
        <v>463</v>
      </c>
      <c r="D337" s="58" t="s">
        <v>30</v>
      </c>
      <c r="E337" s="59">
        <v>43347</v>
      </c>
      <c r="F337" s="391">
        <v>4022.8272000000006</v>
      </c>
      <c r="G337" s="391">
        <v>0</v>
      </c>
      <c r="H337" s="480">
        <v>209</v>
      </c>
      <c r="I337" s="391">
        <f t="shared" si="169"/>
        <v>39653.582399999999</v>
      </c>
      <c r="J337" s="391">
        <f t="shared" si="177"/>
        <v>8965.1577600000001</v>
      </c>
      <c r="K337" s="489">
        <v>0</v>
      </c>
      <c r="L337" s="61"/>
      <c r="M337" s="455">
        <v>3795.1200000000003</v>
      </c>
      <c r="N337" s="24">
        <f t="shared" si="182"/>
        <v>4022.8272000000006</v>
      </c>
      <c r="O337" s="447">
        <f t="shared" si="171"/>
        <v>0</v>
      </c>
      <c r="P337" s="49">
        <v>69</v>
      </c>
      <c r="Q337" s="49">
        <v>15.6</v>
      </c>
      <c r="R337" s="50">
        <f t="shared" si="175"/>
        <v>43347</v>
      </c>
      <c r="S337" s="51">
        <v>0</v>
      </c>
      <c r="T337" s="454">
        <f t="shared" si="172"/>
        <v>4022.8272000000006</v>
      </c>
      <c r="U337" s="53">
        <f t="shared" si="176"/>
        <v>3795.1200000000003</v>
      </c>
      <c r="V337" s="183">
        <v>0</v>
      </c>
      <c r="W337" s="25">
        <v>0.06</v>
      </c>
      <c r="X337" s="54">
        <v>44742</v>
      </c>
      <c r="Y337" s="55">
        <f t="shared" si="173"/>
        <v>45</v>
      </c>
      <c r="Z337" s="56">
        <f t="shared" si="174"/>
        <v>3.75</v>
      </c>
    </row>
    <row r="338" spans="1:26" x14ac:dyDescent="0.2">
      <c r="A338" s="1">
        <v>182</v>
      </c>
      <c r="B338" s="364" t="s">
        <v>404</v>
      </c>
      <c r="C338" s="105" t="s">
        <v>567</v>
      </c>
      <c r="D338" s="58" t="s">
        <v>30</v>
      </c>
      <c r="E338" s="59">
        <v>44239</v>
      </c>
      <c r="F338" s="391">
        <v>3432.28</v>
      </c>
      <c r="G338" s="391">
        <v>0</v>
      </c>
      <c r="H338" s="52">
        <v>209</v>
      </c>
      <c r="I338" s="391">
        <f t="shared" si="169"/>
        <v>33832.474285714285</v>
      </c>
      <c r="J338" s="391">
        <f t="shared" si="177"/>
        <v>7649.0811428571433</v>
      </c>
      <c r="K338" s="489">
        <v>0</v>
      </c>
      <c r="L338" s="61"/>
      <c r="M338" s="454">
        <v>3238</v>
      </c>
      <c r="N338" s="24">
        <f t="shared" si="182"/>
        <v>3432.28</v>
      </c>
      <c r="O338" s="447">
        <f t="shared" si="171"/>
        <v>0</v>
      </c>
      <c r="P338" s="49">
        <v>69</v>
      </c>
      <c r="Q338" s="49">
        <v>15.6</v>
      </c>
      <c r="R338" s="50">
        <f t="shared" si="175"/>
        <v>44239</v>
      </c>
      <c r="S338" s="51">
        <v>0</v>
      </c>
      <c r="T338" s="454">
        <f t="shared" si="172"/>
        <v>3432.28</v>
      </c>
      <c r="U338" s="53">
        <f t="shared" si="176"/>
        <v>3238</v>
      </c>
      <c r="V338" s="183">
        <v>0</v>
      </c>
      <c r="W338" s="25">
        <v>0.06</v>
      </c>
      <c r="X338" s="54">
        <v>44742</v>
      </c>
      <c r="Y338" s="55">
        <f t="shared" si="173"/>
        <v>16</v>
      </c>
      <c r="Z338" s="56">
        <f t="shared" si="174"/>
        <v>1.3333333333333333</v>
      </c>
    </row>
    <row r="339" spans="1:26" x14ac:dyDescent="0.2">
      <c r="A339" s="1">
        <v>183</v>
      </c>
      <c r="B339" s="364" t="s">
        <v>224</v>
      </c>
      <c r="C339" s="105" t="s">
        <v>175</v>
      </c>
      <c r="D339" s="58" t="s">
        <v>30</v>
      </c>
      <c r="E339" s="59">
        <v>43367</v>
      </c>
      <c r="F339" s="391">
        <v>4295.12</v>
      </c>
      <c r="G339" s="391">
        <v>0</v>
      </c>
      <c r="H339" s="480">
        <v>209</v>
      </c>
      <c r="I339" s="391">
        <f t="shared" si="169"/>
        <v>42337.611428571428</v>
      </c>
      <c r="J339" s="391">
        <f t="shared" si="177"/>
        <v>9571.9817142857137</v>
      </c>
      <c r="K339" s="489">
        <v>0</v>
      </c>
      <c r="L339" s="61"/>
      <c r="M339" s="455">
        <v>4052</v>
      </c>
      <c r="N339" s="24">
        <f t="shared" si="182"/>
        <v>4295.12</v>
      </c>
      <c r="O339" s="447">
        <f t="shared" si="171"/>
        <v>0</v>
      </c>
      <c r="P339" s="49">
        <v>69</v>
      </c>
      <c r="Q339" s="49">
        <v>15.6</v>
      </c>
      <c r="R339" s="50">
        <f t="shared" si="175"/>
        <v>43367</v>
      </c>
      <c r="S339" s="51">
        <v>0</v>
      </c>
      <c r="T339" s="454">
        <f t="shared" si="172"/>
        <v>4295.12</v>
      </c>
      <c r="U339" s="53">
        <f t="shared" si="176"/>
        <v>4051.9999999999995</v>
      </c>
      <c r="V339" s="183">
        <v>0</v>
      </c>
      <c r="W339" s="25">
        <v>0.06</v>
      </c>
      <c r="X339" s="54">
        <v>44742</v>
      </c>
      <c r="Y339" s="55">
        <f t="shared" si="173"/>
        <v>45</v>
      </c>
      <c r="Z339" s="56">
        <f t="shared" si="174"/>
        <v>3.75</v>
      </c>
    </row>
    <row r="340" spans="1:26" x14ac:dyDescent="0.2">
      <c r="A340" s="1">
        <v>184</v>
      </c>
      <c r="B340" s="364" t="s">
        <v>448</v>
      </c>
      <c r="C340" s="105" t="s">
        <v>173</v>
      </c>
      <c r="D340" s="58" t="s">
        <v>30</v>
      </c>
      <c r="E340" s="59">
        <v>44331</v>
      </c>
      <c r="F340" s="391">
        <v>3432.28</v>
      </c>
      <c r="G340" s="391">
        <v>0</v>
      </c>
      <c r="H340" s="52">
        <v>209</v>
      </c>
      <c r="I340" s="391">
        <f t="shared" si="169"/>
        <v>33832.474285714285</v>
      </c>
      <c r="J340" s="391">
        <f t="shared" si="177"/>
        <v>7649.0811428571433</v>
      </c>
      <c r="K340" s="489">
        <v>0</v>
      </c>
      <c r="L340" s="61"/>
      <c r="M340" s="454">
        <v>3238</v>
      </c>
      <c r="N340" s="24">
        <f t="shared" si="182"/>
        <v>3432.28</v>
      </c>
      <c r="O340" s="447">
        <f t="shared" si="171"/>
        <v>0</v>
      </c>
      <c r="P340" s="49">
        <v>69</v>
      </c>
      <c r="Q340" s="49">
        <v>15.6</v>
      </c>
      <c r="R340" s="50">
        <f t="shared" si="175"/>
        <v>44331</v>
      </c>
      <c r="S340" s="51">
        <v>0</v>
      </c>
      <c r="T340" s="454">
        <f t="shared" si="172"/>
        <v>3432.28</v>
      </c>
      <c r="U340" s="53">
        <f t="shared" si="176"/>
        <v>3238</v>
      </c>
      <c r="V340" s="183">
        <v>0</v>
      </c>
      <c r="W340" s="25">
        <v>0.06</v>
      </c>
      <c r="X340" s="54">
        <v>44742</v>
      </c>
      <c r="Y340" s="55">
        <f t="shared" si="173"/>
        <v>13</v>
      </c>
      <c r="Z340" s="56">
        <f t="shared" si="174"/>
        <v>1.0833333333333333</v>
      </c>
    </row>
    <row r="341" spans="1:26" x14ac:dyDescent="0.2">
      <c r="A341" s="1">
        <v>185</v>
      </c>
      <c r="B341" s="496" t="s">
        <v>578</v>
      </c>
      <c r="C341" s="503" t="s">
        <v>239</v>
      </c>
      <c r="D341" s="498" t="s">
        <v>30</v>
      </c>
      <c r="E341" s="499">
        <v>44520</v>
      </c>
      <c r="F341" s="504">
        <v>3432.28</v>
      </c>
      <c r="G341" s="504">
        <v>0</v>
      </c>
      <c r="H341" s="505">
        <v>209</v>
      </c>
      <c r="I341" s="504">
        <f t="shared" ref="I341" si="183">F341/7*P341</f>
        <v>33832.474285714285</v>
      </c>
      <c r="J341" s="504">
        <f t="shared" ref="J341" si="184">F341/7*Q341</f>
        <v>7649.0811428571433</v>
      </c>
      <c r="K341" s="506">
        <v>0</v>
      </c>
      <c r="L341" s="61"/>
      <c r="M341" s="476">
        <v>3238</v>
      </c>
      <c r="N341" s="24">
        <f t="shared" ref="N341" si="185">M341*(1+6%)</f>
        <v>3432.28</v>
      </c>
      <c r="O341" s="447">
        <f t="shared" ref="O341" si="186">N341-F341</f>
        <v>0</v>
      </c>
      <c r="P341" s="49">
        <v>69</v>
      </c>
      <c r="Q341" s="49">
        <v>15.6</v>
      </c>
      <c r="R341" s="50">
        <f t="shared" ref="R341" si="187">E341</f>
        <v>44520</v>
      </c>
      <c r="S341" s="51">
        <v>0</v>
      </c>
      <c r="T341" s="476">
        <f t="shared" ref="T341" si="188">M341*(1+W341)</f>
        <v>3432.28</v>
      </c>
      <c r="U341" s="53">
        <f t="shared" ref="U341" si="189">T341/1.06</f>
        <v>3238</v>
      </c>
      <c r="V341" s="183">
        <v>0</v>
      </c>
      <c r="W341" s="25">
        <v>0.06</v>
      </c>
      <c r="X341" s="54">
        <v>44742</v>
      </c>
      <c r="Y341" s="55">
        <f t="shared" ref="Y341" si="190">(YEAR(X341)-YEAR(E341))*12+MONTH(X341)-MONTH(E341)</f>
        <v>7</v>
      </c>
      <c r="Z341" s="56">
        <f t="shared" ref="Z341" si="191">Y341/12</f>
        <v>0.58333333333333337</v>
      </c>
    </row>
    <row r="342" spans="1:26" x14ac:dyDescent="0.2">
      <c r="A342" s="1">
        <v>186</v>
      </c>
      <c r="B342" s="364" t="s">
        <v>225</v>
      </c>
      <c r="C342" s="105" t="s">
        <v>175</v>
      </c>
      <c r="D342" s="58" t="s">
        <v>30</v>
      </c>
      <c r="E342" s="59">
        <v>42653</v>
      </c>
      <c r="F342" s="391">
        <v>4295.289600000001</v>
      </c>
      <c r="G342" s="391">
        <v>0</v>
      </c>
      <c r="H342" s="480">
        <v>209</v>
      </c>
      <c r="I342" s="391">
        <f t="shared" si="169"/>
        <v>42339.283200000005</v>
      </c>
      <c r="J342" s="391">
        <f t="shared" si="177"/>
        <v>11045.030400000001</v>
      </c>
      <c r="K342" s="489">
        <f>F342/7*12+S342+S342</f>
        <v>8033.673600000001</v>
      </c>
      <c r="L342" s="61"/>
      <c r="M342" s="455">
        <v>4052.1600000000003</v>
      </c>
      <c r="N342" s="24">
        <f t="shared" si="182"/>
        <v>4295.289600000001</v>
      </c>
      <c r="O342" s="447">
        <f t="shared" si="171"/>
        <v>0</v>
      </c>
      <c r="P342" s="49">
        <v>69</v>
      </c>
      <c r="Q342" s="49">
        <v>18</v>
      </c>
      <c r="R342" s="50">
        <f t="shared" si="175"/>
        <v>42653</v>
      </c>
      <c r="S342" s="51">
        <v>335.16</v>
      </c>
      <c r="T342" s="454">
        <f t="shared" si="172"/>
        <v>4295.289600000001</v>
      </c>
      <c r="U342" s="53">
        <f t="shared" si="176"/>
        <v>4052.1600000000008</v>
      </c>
      <c r="V342" s="183">
        <v>0</v>
      </c>
      <c r="W342" s="25">
        <v>0.06</v>
      </c>
      <c r="X342" s="54">
        <v>44742</v>
      </c>
      <c r="Y342" s="55">
        <f t="shared" si="173"/>
        <v>68</v>
      </c>
      <c r="Z342" s="56">
        <f t="shared" si="174"/>
        <v>5.666666666666667</v>
      </c>
    </row>
    <row r="343" spans="1:26" x14ac:dyDescent="0.2">
      <c r="A343" s="1">
        <v>187</v>
      </c>
      <c r="B343" s="364" t="s">
        <v>226</v>
      </c>
      <c r="C343" s="105" t="s">
        <v>173</v>
      </c>
      <c r="D343" s="58" t="s">
        <v>30</v>
      </c>
      <c r="E343" s="59">
        <v>43729</v>
      </c>
      <c r="F343" s="391">
        <v>3432.2706720000006</v>
      </c>
      <c r="G343" s="391">
        <v>0</v>
      </c>
      <c r="H343" s="480">
        <v>209</v>
      </c>
      <c r="I343" s="391">
        <f t="shared" si="169"/>
        <v>33832.382338285715</v>
      </c>
      <c r="J343" s="391">
        <f t="shared" si="177"/>
        <v>7649.0603547428582</v>
      </c>
      <c r="K343" s="489">
        <v>0</v>
      </c>
      <c r="L343" s="61"/>
      <c r="M343" s="455">
        <v>3237.9912000000004</v>
      </c>
      <c r="N343" s="24">
        <f t="shared" si="182"/>
        <v>3432.2706720000006</v>
      </c>
      <c r="O343" s="447">
        <f t="shared" si="171"/>
        <v>0</v>
      </c>
      <c r="P343" s="49">
        <v>69</v>
      </c>
      <c r="Q343" s="49">
        <v>15.6</v>
      </c>
      <c r="R343" s="50">
        <f t="shared" si="175"/>
        <v>43729</v>
      </c>
      <c r="S343" s="51">
        <v>0</v>
      </c>
      <c r="T343" s="454">
        <f t="shared" si="172"/>
        <v>3432.2706720000006</v>
      </c>
      <c r="U343" s="53">
        <f t="shared" si="176"/>
        <v>3237.9912000000004</v>
      </c>
      <c r="V343" s="183">
        <v>0</v>
      </c>
      <c r="W343" s="25">
        <v>0.06</v>
      </c>
      <c r="X343" s="54">
        <v>44742</v>
      </c>
      <c r="Y343" s="55">
        <f t="shared" si="173"/>
        <v>33</v>
      </c>
      <c r="Z343" s="56">
        <f t="shared" si="174"/>
        <v>2.75</v>
      </c>
    </row>
    <row r="344" spans="1:26" x14ac:dyDescent="0.2">
      <c r="A344" s="1">
        <v>188</v>
      </c>
      <c r="B344" s="364" t="s">
        <v>227</v>
      </c>
      <c r="C344" s="105" t="s">
        <v>175</v>
      </c>
      <c r="D344" s="58" t="s">
        <v>30</v>
      </c>
      <c r="E344" s="59">
        <v>43897</v>
      </c>
      <c r="F344" s="391">
        <v>4295.12</v>
      </c>
      <c r="G344" s="391">
        <v>0</v>
      </c>
      <c r="H344" s="480">
        <v>209</v>
      </c>
      <c r="I344" s="391">
        <f t="shared" si="169"/>
        <v>42337.611428571428</v>
      </c>
      <c r="J344" s="391">
        <f t="shared" si="177"/>
        <v>9571.9817142857137</v>
      </c>
      <c r="K344" s="489">
        <v>0</v>
      </c>
      <c r="L344" s="61"/>
      <c r="M344" s="455">
        <v>4052</v>
      </c>
      <c r="N344" s="24">
        <f t="shared" si="182"/>
        <v>4295.12</v>
      </c>
      <c r="O344" s="447">
        <f t="shared" si="171"/>
        <v>0</v>
      </c>
      <c r="P344" s="49">
        <v>69</v>
      </c>
      <c r="Q344" s="49">
        <v>15.6</v>
      </c>
      <c r="R344" s="50">
        <f t="shared" si="175"/>
        <v>43897</v>
      </c>
      <c r="S344" s="51">
        <v>0</v>
      </c>
      <c r="T344" s="454">
        <f t="shared" si="172"/>
        <v>4295.12</v>
      </c>
      <c r="U344" s="53">
        <f t="shared" si="176"/>
        <v>4051.9999999999995</v>
      </c>
      <c r="V344" s="183">
        <v>0</v>
      </c>
      <c r="W344" s="25">
        <v>0.06</v>
      </c>
      <c r="X344" s="54">
        <v>44742</v>
      </c>
      <c r="Y344" s="55">
        <f t="shared" si="173"/>
        <v>27</v>
      </c>
      <c r="Z344" s="56">
        <f t="shared" si="174"/>
        <v>2.25</v>
      </c>
    </row>
    <row r="345" spans="1:26" x14ac:dyDescent="0.2">
      <c r="A345" s="1">
        <v>189</v>
      </c>
      <c r="B345" s="364" t="s">
        <v>228</v>
      </c>
      <c r="C345" s="105" t="s">
        <v>173</v>
      </c>
      <c r="D345" s="58" t="s">
        <v>30</v>
      </c>
      <c r="E345" s="59">
        <v>43395</v>
      </c>
      <c r="F345" s="391">
        <v>3432.6749008800011</v>
      </c>
      <c r="G345" s="391">
        <v>0</v>
      </c>
      <c r="H345" s="480">
        <v>209</v>
      </c>
      <c r="I345" s="391">
        <f t="shared" si="169"/>
        <v>33836.366880102869</v>
      </c>
      <c r="J345" s="391">
        <f t="shared" si="177"/>
        <v>7649.9612076754311</v>
      </c>
      <c r="K345" s="489">
        <v>0</v>
      </c>
      <c r="L345" s="61"/>
      <c r="M345" s="455">
        <v>3238.3725480000007</v>
      </c>
      <c r="N345" s="24">
        <f t="shared" si="182"/>
        <v>3432.6749008800011</v>
      </c>
      <c r="O345" s="447">
        <f t="shared" si="171"/>
        <v>0</v>
      </c>
      <c r="P345" s="49">
        <v>69</v>
      </c>
      <c r="Q345" s="49">
        <v>15.6</v>
      </c>
      <c r="R345" s="50">
        <f t="shared" si="175"/>
        <v>43395</v>
      </c>
      <c r="S345" s="51">
        <v>0</v>
      </c>
      <c r="T345" s="454">
        <f t="shared" si="172"/>
        <v>3432.6749008800011</v>
      </c>
      <c r="U345" s="53">
        <f t="shared" si="176"/>
        <v>3238.3725480000007</v>
      </c>
      <c r="V345" s="183">
        <v>0</v>
      </c>
      <c r="W345" s="25">
        <v>0.06</v>
      </c>
      <c r="X345" s="54">
        <v>44742</v>
      </c>
      <c r="Y345" s="55">
        <f t="shared" si="173"/>
        <v>44</v>
      </c>
      <c r="Z345" s="56">
        <f t="shared" si="174"/>
        <v>3.6666666666666665</v>
      </c>
    </row>
    <row r="346" spans="1:26" x14ac:dyDescent="0.2">
      <c r="A346" s="1">
        <v>190</v>
      </c>
      <c r="B346" s="364" t="s">
        <v>229</v>
      </c>
      <c r="C346" s="105" t="s">
        <v>173</v>
      </c>
      <c r="D346" s="58" t="s">
        <v>30</v>
      </c>
      <c r="E346" s="59">
        <v>43759</v>
      </c>
      <c r="F346" s="391">
        <v>3432.6749008800011</v>
      </c>
      <c r="G346" s="391">
        <v>0</v>
      </c>
      <c r="H346" s="480">
        <v>209</v>
      </c>
      <c r="I346" s="391">
        <f t="shared" si="169"/>
        <v>33836.366880102869</v>
      </c>
      <c r="J346" s="391">
        <f t="shared" si="177"/>
        <v>7649.9612076754311</v>
      </c>
      <c r="K346" s="489">
        <v>0</v>
      </c>
      <c r="L346" s="61"/>
      <c r="M346" s="455">
        <v>3238.3725480000007</v>
      </c>
      <c r="N346" s="24">
        <f t="shared" si="182"/>
        <v>3432.6749008800011</v>
      </c>
      <c r="O346" s="447">
        <f t="shared" si="171"/>
        <v>0</v>
      </c>
      <c r="P346" s="49">
        <v>69</v>
      </c>
      <c r="Q346" s="49">
        <v>15.6</v>
      </c>
      <c r="R346" s="50">
        <f t="shared" si="175"/>
        <v>43759</v>
      </c>
      <c r="S346" s="51">
        <v>0</v>
      </c>
      <c r="T346" s="454">
        <f t="shared" si="172"/>
        <v>3432.6749008800011</v>
      </c>
      <c r="U346" s="53">
        <f t="shared" si="176"/>
        <v>3238.3725480000007</v>
      </c>
      <c r="V346" s="183">
        <v>0</v>
      </c>
      <c r="W346" s="25">
        <v>0.06</v>
      </c>
      <c r="X346" s="54">
        <v>44742</v>
      </c>
      <c r="Y346" s="55">
        <f t="shared" si="173"/>
        <v>32</v>
      </c>
      <c r="Z346" s="56">
        <f t="shared" si="174"/>
        <v>2.6666666666666665</v>
      </c>
    </row>
    <row r="347" spans="1:26" x14ac:dyDescent="0.2">
      <c r="A347" s="1">
        <v>191</v>
      </c>
      <c r="B347" s="364" t="s">
        <v>413</v>
      </c>
      <c r="C347" s="105" t="s">
        <v>239</v>
      </c>
      <c r="D347" s="58" t="s">
        <v>30</v>
      </c>
      <c r="E347" s="59">
        <v>44219</v>
      </c>
      <c r="F347" s="391">
        <v>3432.28</v>
      </c>
      <c r="G347" s="391">
        <v>0</v>
      </c>
      <c r="H347" s="52">
        <v>209</v>
      </c>
      <c r="I347" s="391">
        <f t="shared" si="169"/>
        <v>33832.474285714285</v>
      </c>
      <c r="J347" s="391">
        <f t="shared" si="177"/>
        <v>7649.0811428571433</v>
      </c>
      <c r="K347" s="489">
        <v>0</v>
      </c>
      <c r="L347" s="61"/>
      <c r="M347" s="454">
        <v>3238</v>
      </c>
      <c r="N347" s="24">
        <f t="shared" si="182"/>
        <v>3432.28</v>
      </c>
      <c r="O347" s="447">
        <f t="shared" si="171"/>
        <v>0</v>
      </c>
      <c r="P347" s="49">
        <v>69</v>
      </c>
      <c r="Q347" s="49">
        <v>15.6</v>
      </c>
      <c r="R347" s="50">
        <f t="shared" si="175"/>
        <v>44219</v>
      </c>
      <c r="S347" s="51">
        <v>0</v>
      </c>
      <c r="T347" s="454">
        <f t="shared" si="172"/>
        <v>3432.28</v>
      </c>
      <c r="U347" s="53">
        <f t="shared" si="176"/>
        <v>3238</v>
      </c>
      <c r="V347" s="183">
        <v>0</v>
      </c>
      <c r="W347" s="25">
        <v>0.06</v>
      </c>
      <c r="X347" s="54">
        <v>44742</v>
      </c>
      <c r="Y347" s="55">
        <f t="shared" si="173"/>
        <v>17</v>
      </c>
      <c r="Z347" s="56">
        <f t="shared" si="174"/>
        <v>1.4166666666666667</v>
      </c>
    </row>
    <row r="348" spans="1:26" x14ac:dyDescent="0.2">
      <c r="A348" s="1">
        <v>192</v>
      </c>
      <c r="B348" s="364" t="s">
        <v>230</v>
      </c>
      <c r="C348" s="105" t="s">
        <v>173</v>
      </c>
      <c r="D348" s="58" t="s">
        <v>30</v>
      </c>
      <c r="E348" s="59">
        <v>43355</v>
      </c>
      <c r="F348" s="391">
        <v>3432.6749008800011</v>
      </c>
      <c r="G348" s="391">
        <v>0</v>
      </c>
      <c r="H348" s="480">
        <v>209</v>
      </c>
      <c r="I348" s="391">
        <f t="shared" si="169"/>
        <v>33836.366880102869</v>
      </c>
      <c r="J348" s="391">
        <f t="shared" si="177"/>
        <v>7649.9612076754311</v>
      </c>
      <c r="K348" s="489">
        <v>0</v>
      </c>
      <c r="L348" s="61"/>
      <c r="M348" s="455">
        <v>3238.3725480000007</v>
      </c>
      <c r="N348" s="24">
        <f t="shared" si="182"/>
        <v>3432.6749008800011</v>
      </c>
      <c r="O348" s="447">
        <f t="shared" si="171"/>
        <v>0</v>
      </c>
      <c r="P348" s="49">
        <v>69</v>
      </c>
      <c r="Q348" s="49">
        <v>15.6</v>
      </c>
      <c r="R348" s="50">
        <f t="shared" si="175"/>
        <v>43355</v>
      </c>
      <c r="S348" s="51">
        <v>0</v>
      </c>
      <c r="T348" s="454">
        <f t="shared" si="172"/>
        <v>3432.6749008800011</v>
      </c>
      <c r="U348" s="53">
        <f t="shared" si="176"/>
        <v>3238.3725480000007</v>
      </c>
      <c r="V348" s="183">
        <v>0</v>
      </c>
      <c r="W348" s="25">
        <v>0.06</v>
      </c>
      <c r="X348" s="54">
        <v>44742</v>
      </c>
      <c r="Y348" s="55">
        <f t="shared" si="173"/>
        <v>45</v>
      </c>
      <c r="Z348" s="56">
        <f t="shared" si="174"/>
        <v>3.75</v>
      </c>
    </row>
    <row r="349" spans="1:26" x14ac:dyDescent="0.2">
      <c r="A349" s="1">
        <v>193</v>
      </c>
      <c r="B349" s="364" t="s">
        <v>231</v>
      </c>
      <c r="C349" s="105" t="s">
        <v>173</v>
      </c>
      <c r="D349" s="58" t="s">
        <v>30</v>
      </c>
      <c r="E349" s="59">
        <v>43347</v>
      </c>
      <c r="F349" s="391">
        <v>3432.6749008800011</v>
      </c>
      <c r="G349" s="391">
        <v>0</v>
      </c>
      <c r="H349" s="480">
        <v>209</v>
      </c>
      <c r="I349" s="391">
        <f t="shared" ref="I349:I353" si="192">F349/7*P349</f>
        <v>33836.366880102869</v>
      </c>
      <c r="J349" s="391">
        <f t="shared" si="177"/>
        <v>7649.9612076754311</v>
      </c>
      <c r="K349" s="489">
        <v>0</v>
      </c>
      <c r="L349" s="61"/>
      <c r="M349" s="455">
        <v>3238.3725480000007</v>
      </c>
      <c r="N349" s="24">
        <f t="shared" ref="N349:N380" si="193">M349*(1+6%)</f>
        <v>3432.6749008800011</v>
      </c>
      <c r="O349" s="447">
        <f t="shared" ref="O349:O370" si="194">N349-F349</f>
        <v>0</v>
      </c>
      <c r="P349" s="49">
        <v>69</v>
      </c>
      <c r="Q349" s="49">
        <v>15.6</v>
      </c>
      <c r="R349" s="50">
        <f t="shared" si="175"/>
        <v>43347</v>
      </c>
      <c r="S349" s="51">
        <v>0</v>
      </c>
      <c r="T349" s="454">
        <f t="shared" ref="T349:T409" si="195">M349*(1+W349)</f>
        <v>3432.6749008800011</v>
      </c>
      <c r="U349" s="53">
        <f t="shared" si="176"/>
        <v>3238.3725480000007</v>
      </c>
      <c r="V349" s="183">
        <v>0</v>
      </c>
      <c r="W349" s="25">
        <v>0.06</v>
      </c>
      <c r="X349" s="54">
        <v>44742</v>
      </c>
      <c r="Y349" s="55">
        <f t="shared" ref="Y349:Y409" si="196">(YEAR(X349)-YEAR(E349))*12+MONTH(X349)-MONTH(E349)</f>
        <v>45</v>
      </c>
      <c r="Z349" s="56">
        <f t="shared" ref="Z349:Z409" si="197">Y349/12</f>
        <v>3.75</v>
      </c>
    </row>
    <row r="350" spans="1:26" x14ac:dyDescent="0.2">
      <c r="A350" s="1">
        <v>194</v>
      </c>
      <c r="B350" s="364" t="s">
        <v>232</v>
      </c>
      <c r="C350" s="105" t="s">
        <v>567</v>
      </c>
      <c r="D350" s="58" t="s">
        <v>30</v>
      </c>
      <c r="E350" s="59">
        <v>43516</v>
      </c>
      <c r="F350" s="391">
        <v>3432.2706720000006</v>
      </c>
      <c r="G350" s="391">
        <v>0</v>
      </c>
      <c r="H350" s="480">
        <v>209</v>
      </c>
      <c r="I350" s="391">
        <f t="shared" si="192"/>
        <v>33832.382338285715</v>
      </c>
      <c r="J350" s="391">
        <f t="shared" si="177"/>
        <v>7649.0603547428582</v>
      </c>
      <c r="K350" s="489">
        <v>0</v>
      </c>
      <c r="L350" s="61"/>
      <c r="M350" s="455">
        <v>3237.9912000000004</v>
      </c>
      <c r="N350" s="24">
        <f t="shared" si="193"/>
        <v>3432.2706720000006</v>
      </c>
      <c r="O350" s="447">
        <f t="shared" si="194"/>
        <v>0</v>
      </c>
      <c r="P350" s="49">
        <v>69</v>
      </c>
      <c r="Q350" s="49">
        <v>15.6</v>
      </c>
      <c r="R350" s="50">
        <f t="shared" ref="R350:R409" si="198">E350</f>
        <v>43516</v>
      </c>
      <c r="S350" s="51">
        <v>0</v>
      </c>
      <c r="T350" s="454">
        <f t="shared" si="195"/>
        <v>3432.2706720000006</v>
      </c>
      <c r="U350" s="53">
        <f t="shared" si="176"/>
        <v>3237.9912000000004</v>
      </c>
      <c r="V350" s="183">
        <v>0</v>
      </c>
      <c r="W350" s="25">
        <v>0.06</v>
      </c>
      <c r="X350" s="54">
        <v>44742</v>
      </c>
      <c r="Y350" s="55">
        <f t="shared" si="196"/>
        <v>40</v>
      </c>
      <c r="Z350" s="56">
        <f t="shared" si="197"/>
        <v>3.3333333333333335</v>
      </c>
    </row>
    <row r="351" spans="1:26" x14ac:dyDescent="0.2">
      <c r="A351" s="1">
        <v>195</v>
      </c>
      <c r="B351" s="364" t="s">
        <v>233</v>
      </c>
      <c r="C351" s="105" t="s">
        <v>173</v>
      </c>
      <c r="D351" s="58" t="s">
        <v>30</v>
      </c>
      <c r="E351" s="59">
        <v>43404</v>
      </c>
      <c r="F351" s="391">
        <v>3432.6749008800011</v>
      </c>
      <c r="G351" s="391">
        <v>0</v>
      </c>
      <c r="H351" s="480">
        <v>209</v>
      </c>
      <c r="I351" s="391">
        <f t="shared" si="192"/>
        <v>33836.366880102869</v>
      </c>
      <c r="J351" s="391">
        <f t="shared" si="177"/>
        <v>7649.9612076754311</v>
      </c>
      <c r="K351" s="489">
        <v>0</v>
      </c>
      <c r="L351" s="61"/>
      <c r="M351" s="455">
        <v>3238.3725480000007</v>
      </c>
      <c r="N351" s="24">
        <f t="shared" si="193"/>
        <v>3432.6749008800011</v>
      </c>
      <c r="O351" s="447">
        <f t="shared" si="194"/>
        <v>0</v>
      </c>
      <c r="P351" s="49">
        <v>69</v>
      </c>
      <c r="Q351" s="49">
        <v>15.6</v>
      </c>
      <c r="R351" s="50">
        <f t="shared" si="198"/>
        <v>43404</v>
      </c>
      <c r="S351" s="51">
        <v>0</v>
      </c>
      <c r="T351" s="454">
        <f t="shared" si="195"/>
        <v>3432.6749008800011</v>
      </c>
      <c r="U351" s="53">
        <f t="shared" ref="U351:U409" si="199">T351/1.06</f>
        <v>3238.3725480000007</v>
      </c>
      <c r="V351" s="183">
        <v>0</v>
      </c>
      <c r="W351" s="25">
        <v>0.06</v>
      </c>
      <c r="X351" s="54">
        <v>44742</v>
      </c>
      <c r="Y351" s="55">
        <f t="shared" si="196"/>
        <v>44</v>
      </c>
      <c r="Z351" s="56">
        <f t="shared" si="197"/>
        <v>3.6666666666666665</v>
      </c>
    </row>
    <row r="352" spans="1:26" x14ac:dyDescent="0.2">
      <c r="A352" s="1">
        <v>196</v>
      </c>
      <c r="B352" s="364" t="s">
        <v>234</v>
      </c>
      <c r="C352" s="105" t="s">
        <v>195</v>
      </c>
      <c r="D352" s="58" t="s">
        <v>30</v>
      </c>
      <c r="E352" s="59">
        <v>42889</v>
      </c>
      <c r="F352" s="391">
        <v>4426.5600000000004</v>
      </c>
      <c r="G352" s="391">
        <v>0</v>
      </c>
      <c r="H352" s="480">
        <v>209</v>
      </c>
      <c r="I352" s="391">
        <f t="shared" si="192"/>
        <v>43633.234285714294</v>
      </c>
      <c r="J352" s="391">
        <f t="shared" si="177"/>
        <v>11382.582857142859</v>
      </c>
      <c r="K352" s="489">
        <f>F352/7*12+S352+S352</f>
        <v>8258.7085714285731</v>
      </c>
      <c r="L352" s="61"/>
      <c r="M352" s="455">
        <v>4176</v>
      </c>
      <c r="N352" s="24">
        <f t="shared" si="193"/>
        <v>4426.5600000000004</v>
      </c>
      <c r="O352" s="447">
        <f t="shared" si="194"/>
        <v>0</v>
      </c>
      <c r="P352" s="49">
        <v>69</v>
      </c>
      <c r="Q352" s="49">
        <v>18</v>
      </c>
      <c r="R352" s="50">
        <f t="shared" si="198"/>
        <v>42889</v>
      </c>
      <c r="S352" s="51">
        <v>335.16</v>
      </c>
      <c r="T352" s="454">
        <f t="shared" si="195"/>
        <v>4426.5600000000004</v>
      </c>
      <c r="U352" s="53">
        <f t="shared" si="199"/>
        <v>4176</v>
      </c>
      <c r="V352" s="183">
        <v>0</v>
      </c>
      <c r="W352" s="25">
        <v>0.06</v>
      </c>
      <c r="X352" s="54">
        <v>44742</v>
      </c>
      <c r="Y352" s="55">
        <f t="shared" si="196"/>
        <v>60</v>
      </c>
      <c r="Z352" s="56">
        <f t="shared" si="197"/>
        <v>5</v>
      </c>
    </row>
    <row r="353" spans="1:26" x14ac:dyDescent="0.2">
      <c r="A353" s="1">
        <v>197</v>
      </c>
      <c r="B353" s="364" t="s">
        <v>235</v>
      </c>
      <c r="C353" s="105" t="s">
        <v>173</v>
      </c>
      <c r="D353" s="58" t="s">
        <v>30</v>
      </c>
      <c r="E353" s="59">
        <v>43002</v>
      </c>
      <c r="F353" s="391">
        <v>3432.6749008800011</v>
      </c>
      <c r="G353" s="391">
        <v>0</v>
      </c>
      <c r="H353" s="480">
        <v>209</v>
      </c>
      <c r="I353" s="391">
        <f t="shared" si="192"/>
        <v>33836.366880102869</v>
      </c>
      <c r="J353" s="391">
        <f t="shared" si="177"/>
        <v>8826.8783165485747</v>
      </c>
      <c r="K353" s="489">
        <v>0</v>
      </c>
      <c r="L353" s="61"/>
      <c r="M353" s="455">
        <v>3238.3725480000007</v>
      </c>
      <c r="N353" s="24">
        <f t="shared" si="193"/>
        <v>3432.6749008800011</v>
      </c>
      <c r="O353" s="447">
        <f t="shared" si="194"/>
        <v>0</v>
      </c>
      <c r="P353" s="49">
        <v>69</v>
      </c>
      <c r="Q353" s="49">
        <v>18</v>
      </c>
      <c r="R353" s="50">
        <f t="shared" si="198"/>
        <v>43002</v>
      </c>
      <c r="S353" s="51">
        <v>0</v>
      </c>
      <c r="T353" s="454">
        <f t="shared" si="195"/>
        <v>3432.6749008800011</v>
      </c>
      <c r="U353" s="53">
        <f t="shared" si="199"/>
        <v>3238.3725480000007</v>
      </c>
      <c r="V353" s="183">
        <v>0</v>
      </c>
      <c r="W353" s="25">
        <v>0.06</v>
      </c>
      <c r="X353" s="54">
        <v>44742</v>
      </c>
      <c r="Y353" s="55">
        <f t="shared" si="196"/>
        <v>57</v>
      </c>
      <c r="Z353" s="56">
        <f t="shared" si="197"/>
        <v>4.75</v>
      </c>
    </row>
    <row r="354" spans="1:26" x14ac:dyDescent="0.2">
      <c r="A354" s="1">
        <v>198</v>
      </c>
      <c r="B354" s="364" t="s">
        <v>236</v>
      </c>
      <c r="C354" s="105" t="s">
        <v>173</v>
      </c>
      <c r="D354" s="58" t="s">
        <v>30</v>
      </c>
      <c r="E354" s="59">
        <v>43740</v>
      </c>
      <c r="F354" s="391">
        <v>3432.2706720000006</v>
      </c>
      <c r="G354" s="391">
        <v>0</v>
      </c>
      <c r="H354" s="480">
        <v>209</v>
      </c>
      <c r="I354" s="391">
        <v>6804.8571428571431</v>
      </c>
      <c r="J354" s="465">
        <f t="shared" si="177"/>
        <v>7649.0603547428582</v>
      </c>
      <c r="K354" s="489">
        <v>0</v>
      </c>
      <c r="L354" s="61"/>
      <c r="M354" s="455">
        <v>3237.9912000000004</v>
      </c>
      <c r="N354" s="24">
        <f t="shared" si="193"/>
        <v>3432.2706720000006</v>
      </c>
      <c r="O354" s="447">
        <f t="shared" si="194"/>
        <v>0</v>
      </c>
      <c r="P354" s="49">
        <v>69</v>
      </c>
      <c r="Q354" s="49">
        <v>15.6</v>
      </c>
      <c r="R354" s="50">
        <f t="shared" si="198"/>
        <v>43740</v>
      </c>
      <c r="S354" s="51">
        <v>0</v>
      </c>
      <c r="T354" s="454">
        <f t="shared" si="195"/>
        <v>3432.2706720000006</v>
      </c>
      <c r="U354" s="53">
        <f t="shared" si="199"/>
        <v>3237.9912000000004</v>
      </c>
      <c r="V354" s="183">
        <v>0</v>
      </c>
      <c r="W354" s="25">
        <v>0.06</v>
      </c>
      <c r="X354" s="54">
        <v>44742</v>
      </c>
      <c r="Y354" s="55">
        <f t="shared" si="196"/>
        <v>32</v>
      </c>
      <c r="Z354" s="56">
        <f t="shared" si="197"/>
        <v>2.6666666666666665</v>
      </c>
    </row>
    <row r="355" spans="1:26" x14ac:dyDescent="0.2">
      <c r="A355" s="1">
        <v>199</v>
      </c>
      <c r="B355" s="364" t="s">
        <v>237</v>
      </c>
      <c r="C355" s="105" t="s">
        <v>195</v>
      </c>
      <c r="D355" s="58" t="s">
        <v>30</v>
      </c>
      <c r="E355" s="59">
        <v>42413</v>
      </c>
      <c r="F355" s="391">
        <v>4426.5600000000004</v>
      </c>
      <c r="G355" s="391">
        <v>0</v>
      </c>
      <c r="H355" s="480">
        <v>209</v>
      </c>
      <c r="I355" s="391">
        <f t="shared" ref="I355:I364" si="200">F355/7*P355</f>
        <v>43633.234285714294</v>
      </c>
      <c r="J355" s="465">
        <f t="shared" ref="J355" si="201">F355/7*Q355</f>
        <v>12900.260571428573</v>
      </c>
      <c r="K355" s="489">
        <f>F355/7*12+S355+S355</f>
        <v>8258.7085714285731</v>
      </c>
      <c r="L355" s="61"/>
      <c r="M355" s="455">
        <v>4176</v>
      </c>
      <c r="N355" s="24">
        <f t="shared" si="193"/>
        <v>4426.5600000000004</v>
      </c>
      <c r="O355" s="447">
        <f t="shared" si="194"/>
        <v>0</v>
      </c>
      <c r="P355" s="49">
        <v>69</v>
      </c>
      <c r="Q355" s="49">
        <v>20.399999999999999</v>
      </c>
      <c r="R355" s="50">
        <f t="shared" si="198"/>
        <v>42413</v>
      </c>
      <c r="S355" s="51">
        <v>335.16</v>
      </c>
      <c r="T355" s="454">
        <f t="shared" si="195"/>
        <v>4426.5600000000004</v>
      </c>
      <c r="U355" s="53">
        <f t="shared" si="199"/>
        <v>4176</v>
      </c>
      <c r="V355" s="183">
        <v>0</v>
      </c>
      <c r="W355" s="25">
        <v>0.06</v>
      </c>
      <c r="X355" s="54">
        <v>44742</v>
      </c>
      <c r="Y355" s="55">
        <f t="shared" si="196"/>
        <v>76</v>
      </c>
      <c r="Z355" s="56">
        <f t="shared" si="197"/>
        <v>6.333333333333333</v>
      </c>
    </row>
    <row r="356" spans="1:26" x14ac:dyDescent="0.2">
      <c r="A356" s="1">
        <v>200</v>
      </c>
      <c r="B356" s="364" t="s">
        <v>465</v>
      </c>
      <c r="C356" s="105" t="s">
        <v>173</v>
      </c>
      <c r="D356" s="58" t="s">
        <v>30</v>
      </c>
      <c r="E356" s="59">
        <v>44429</v>
      </c>
      <c r="F356" s="391">
        <v>3432.28</v>
      </c>
      <c r="G356" s="391">
        <v>0</v>
      </c>
      <c r="H356" s="480">
        <v>209</v>
      </c>
      <c r="I356" s="391">
        <f t="shared" si="200"/>
        <v>33832.474285714285</v>
      </c>
      <c r="J356" s="391">
        <f t="shared" ref="J356:J364" si="202">F356/7*Q356</f>
        <v>10002.644571428571</v>
      </c>
      <c r="K356" s="489">
        <v>0</v>
      </c>
      <c r="L356" s="61"/>
      <c r="M356" s="455">
        <v>3238</v>
      </c>
      <c r="N356" s="24">
        <f t="shared" si="193"/>
        <v>3432.28</v>
      </c>
      <c r="O356" s="447">
        <f t="shared" si="194"/>
        <v>0</v>
      </c>
      <c r="P356" s="49">
        <v>69</v>
      </c>
      <c r="Q356" s="49">
        <v>20.399999999999999</v>
      </c>
      <c r="R356" s="50">
        <f t="shared" si="198"/>
        <v>44429</v>
      </c>
      <c r="S356" s="51">
        <v>0</v>
      </c>
      <c r="T356" s="454">
        <f t="shared" si="195"/>
        <v>3432.28</v>
      </c>
      <c r="U356" s="53">
        <f t="shared" si="199"/>
        <v>3238</v>
      </c>
      <c r="V356" s="183">
        <v>0</v>
      </c>
      <c r="W356" s="25">
        <v>0.06</v>
      </c>
      <c r="X356" s="54">
        <v>44742</v>
      </c>
      <c r="Y356" s="55">
        <f t="shared" si="196"/>
        <v>10</v>
      </c>
      <c r="Z356" s="56">
        <f t="shared" si="197"/>
        <v>0.83333333333333337</v>
      </c>
    </row>
    <row r="357" spans="1:26" ht="13.5" customHeight="1" x14ac:dyDescent="0.2">
      <c r="A357" s="1">
        <v>201</v>
      </c>
      <c r="B357" s="364" t="s">
        <v>238</v>
      </c>
      <c r="C357" s="105" t="s">
        <v>175</v>
      </c>
      <c r="D357" s="58" t="s">
        <v>30</v>
      </c>
      <c r="E357" s="59">
        <v>43348</v>
      </c>
      <c r="F357" s="391">
        <v>4295.289600000001</v>
      </c>
      <c r="G357" s="391">
        <v>0</v>
      </c>
      <c r="H357" s="480">
        <v>209</v>
      </c>
      <c r="I357" s="391">
        <f t="shared" si="200"/>
        <v>42339.283200000005</v>
      </c>
      <c r="J357" s="391">
        <f t="shared" si="202"/>
        <v>9572.3596800000014</v>
      </c>
      <c r="K357" s="489">
        <v>0</v>
      </c>
      <c r="L357" s="61"/>
      <c r="M357" s="455">
        <v>4052.1600000000003</v>
      </c>
      <c r="N357" s="24">
        <f t="shared" si="193"/>
        <v>4295.289600000001</v>
      </c>
      <c r="O357" s="447">
        <f t="shared" si="194"/>
        <v>0</v>
      </c>
      <c r="P357" s="49">
        <v>69</v>
      </c>
      <c r="Q357" s="49">
        <v>15.6</v>
      </c>
      <c r="R357" s="50">
        <f t="shared" si="198"/>
        <v>43348</v>
      </c>
      <c r="S357" s="51">
        <v>0</v>
      </c>
      <c r="T357" s="454">
        <f t="shared" si="195"/>
        <v>4295.289600000001</v>
      </c>
      <c r="U357" s="53">
        <f t="shared" si="199"/>
        <v>4052.1600000000008</v>
      </c>
      <c r="V357" s="183">
        <v>0</v>
      </c>
      <c r="W357" s="25">
        <v>0.06</v>
      </c>
      <c r="X357" s="54">
        <v>44742</v>
      </c>
      <c r="Y357" s="55">
        <f t="shared" si="196"/>
        <v>45</v>
      </c>
      <c r="Z357" s="56">
        <f t="shared" si="197"/>
        <v>3.75</v>
      </c>
    </row>
    <row r="358" spans="1:26" ht="13.5" customHeight="1" x14ac:dyDescent="0.2">
      <c r="A358" s="1">
        <v>202</v>
      </c>
      <c r="B358" s="364" t="s">
        <v>400</v>
      </c>
      <c r="C358" s="105" t="s">
        <v>239</v>
      </c>
      <c r="D358" s="58" t="s">
        <v>30</v>
      </c>
      <c r="E358" s="59">
        <v>44044</v>
      </c>
      <c r="F358" s="391">
        <v>3432.1104000000005</v>
      </c>
      <c r="G358" s="391">
        <v>0</v>
      </c>
      <c r="H358" s="480">
        <v>209</v>
      </c>
      <c r="I358" s="391">
        <f t="shared" si="200"/>
        <v>33830.802514285715</v>
      </c>
      <c r="J358" s="391">
        <f t="shared" si="202"/>
        <v>7648.7031771428583</v>
      </c>
      <c r="K358" s="489">
        <v>0</v>
      </c>
      <c r="L358" s="61"/>
      <c r="M358" s="455">
        <v>3237.84</v>
      </c>
      <c r="N358" s="24">
        <f t="shared" si="193"/>
        <v>3432.1104000000005</v>
      </c>
      <c r="O358" s="447">
        <f t="shared" si="194"/>
        <v>0</v>
      </c>
      <c r="P358" s="49">
        <v>69</v>
      </c>
      <c r="Q358" s="49">
        <v>15.6</v>
      </c>
      <c r="R358" s="50">
        <f t="shared" si="198"/>
        <v>44044</v>
      </c>
      <c r="S358" s="51">
        <v>0</v>
      </c>
      <c r="T358" s="454">
        <f t="shared" si="195"/>
        <v>3432.1104000000005</v>
      </c>
      <c r="U358" s="53">
        <f t="shared" si="199"/>
        <v>3237.84</v>
      </c>
      <c r="V358" s="183">
        <v>0</v>
      </c>
      <c r="W358" s="25">
        <v>0.06</v>
      </c>
      <c r="X358" s="54">
        <v>44742</v>
      </c>
      <c r="Y358" s="55">
        <f t="shared" si="196"/>
        <v>22</v>
      </c>
      <c r="Z358" s="56">
        <f t="shared" si="197"/>
        <v>1.8333333333333333</v>
      </c>
    </row>
    <row r="359" spans="1:26" ht="12.75" customHeight="1" x14ac:dyDescent="0.2">
      <c r="A359" s="1">
        <v>203</v>
      </c>
      <c r="B359" s="364" t="s">
        <v>240</v>
      </c>
      <c r="C359" s="105" t="s">
        <v>173</v>
      </c>
      <c r="D359" s="58" t="s">
        <v>30</v>
      </c>
      <c r="E359" s="59">
        <v>43395</v>
      </c>
      <c r="F359" s="391">
        <v>3432.6749008800011</v>
      </c>
      <c r="G359" s="391">
        <v>0</v>
      </c>
      <c r="H359" s="480">
        <v>209</v>
      </c>
      <c r="I359" s="391">
        <f t="shared" si="200"/>
        <v>33836.366880102869</v>
      </c>
      <c r="J359" s="391">
        <f t="shared" si="202"/>
        <v>7649.9612076754311</v>
      </c>
      <c r="K359" s="489">
        <v>0</v>
      </c>
      <c r="L359" s="61"/>
      <c r="M359" s="455">
        <v>3238.3725480000007</v>
      </c>
      <c r="N359" s="24">
        <f t="shared" si="193"/>
        <v>3432.6749008800011</v>
      </c>
      <c r="O359" s="447">
        <f t="shared" si="194"/>
        <v>0</v>
      </c>
      <c r="P359" s="49">
        <v>69</v>
      </c>
      <c r="Q359" s="49">
        <v>15.6</v>
      </c>
      <c r="R359" s="50">
        <f t="shared" si="198"/>
        <v>43395</v>
      </c>
      <c r="S359" s="51">
        <v>0</v>
      </c>
      <c r="T359" s="454">
        <f t="shared" si="195"/>
        <v>3432.6749008800011</v>
      </c>
      <c r="U359" s="53">
        <f t="shared" si="199"/>
        <v>3238.3725480000007</v>
      </c>
      <c r="V359" s="183">
        <v>0</v>
      </c>
      <c r="W359" s="25">
        <v>0.06</v>
      </c>
      <c r="X359" s="54">
        <v>44742</v>
      </c>
      <c r="Y359" s="55">
        <f t="shared" si="196"/>
        <v>44</v>
      </c>
      <c r="Z359" s="56">
        <f t="shared" si="197"/>
        <v>3.6666666666666665</v>
      </c>
    </row>
    <row r="360" spans="1:26" x14ac:dyDescent="0.2">
      <c r="A360" s="1">
        <v>204</v>
      </c>
      <c r="B360" s="364" t="s">
        <v>241</v>
      </c>
      <c r="C360" s="105" t="s">
        <v>173</v>
      </c>
      <c r="D360" s="58" t="s">
        <v>30</v>
      </c>
      <c r="E360" s="59">
        <v>43529</v>
      </c>
      <c r="F360" s="391">
        <v>3432.2706720000006</v>
      </c>
      <c r="G360" s="391">
        <v>0</v>
      </c>
      <c r="H360" s="480">
        <v>209</v>
      </c>
      <c r="I360" s="391">
        <f t="shared" si="200"/>
        <v>33832.382338285715</v>
      </c>
      <c r="J360" s="391">
        <f t="shared" si="202"/>
        <v>7649.0603547428582</v>
      </c>
      <c r="K360" s="489">
        <v>0</v>
      </c>
      <c r="L360" s="61"/>
      <c r="M360" s="454">
        <v>3237.9912000000004</v>
      </c>
      <c r="N360" s="24">
        <f t="shared" si="193"/>
        <v>3432.2706720000006</v>
      </c>
      <c r="O360" s="447">
        <f t="shared" si="194"/>
        <v>0</v>
      </c>
      <c r="P360" s="49">
        <v>69</v>
      </c>
      <c r="Q360" s="49">
        <v>15.6</v>
      </c>
      <c r="R360" s="50">
        <f t="shared" si="198"/>
        <v>43529</v>
      </c>
      <c r="S360" s="51">
        <v>0</v>
      </c>
      <c r="T360" s="454">
        <f t="shared" si="195"/>
        <v>3432.2706720000006</v>
      </c>
      <c r="U360" s="53">
        <f t="shared" si="199"/>
        <v>3237.9912000000004</v>
      </c>
      <c r="V360" s="183">
        <v>0</v>
      </c>
      <c r="W360" s="25">
        <v>0.06</v>
      </c>
      <c r="X360" s="54">
        <v>44742</v>
      </c>
      <c r="Y360" s="55">
        <f t="shared" si="196"/>
        <v>39</v>
      </c>
      <c r="Z360" s="56">
        <f t="shared" si="197"/>
        <v>3.25</v>
      </c>
    </row>
    <row r="361" spans="1:26" x14ac:dyDescent="0.2">
      <c r="A361" s="1">
        <v>205</v>
      </c>
      <c r="B361" s="364" t="s">
        <v>466</v>
      </c>
      <c r="C361" s="105" t="s">
        <v>567</v>
      </c>
      <c r="D361" s="58" t="s">
        <v>30</v>
      </c>
      <c r="E361" s="59">
        <v>44401</v>
      </c>
      <c r="F361" s="391">
        <v>3432.2706720000006</v>
      </c>
      <c r="G361" s="391">
        <v>0</v>
      </c>
      <c r="H361" s="480">
        <v>209</v>
      </c>
      <c r="I361" s="391">
        <f t="shared" si="200"/>
        <v>33832.382338285715</v>
      </c>
      <c r="J361" s="391">
        <f t="shared" si="202"/>
        <v>7649.0603547428582</v>
      </c>
      <c r="K361" s="489">
        <v>0</v>
      </c>
      <c r="L361" s="61"/>
      <c r="M361" s="455">
        <v>3237.9912000000004</v>
      </c>
      <c r="N361" s="24">
        <f t="shared" si="193"/>
        <v>3432.2706720000006</v>
      </c>
      <c r="O361" s="447">
        <f t="shared" si="194"/>
        <v>0</v>
      </c>
      <c r="P361" s="49">
        <v>69</v>
      </c>
      <c r="Q361" s="49">
        <v>15.6</v>
      </c>
      <c r="R361" s="50">
        <f t="shared" si="198"/>
        <v>44401</v>
      </c>
      <c r="S361" s="51">
        <v>0</v>
      </c>
      <c r="T361" s="454">
        <f t="shared" si="195"/>
        <v>3432.2706720000006</v>
      </c>
      <c r="U361" s="53">
        <f t="shared" si="199"/>
        <v>3237.9912000000004</v>
      </c>
      <c r="V361" s="183">
        <v>0</v>
      </c>
      <c r="W361" s="25">
        <v>0.06</v>
      </c>
      <c r="X361" s="54">
        <v>44742</v>
      </c>
      <c r="Y361" s="55">
        <f t="shared" si="196"/>
        <v>11</v>
      </c>
      <c r="Z361" s="56">
        <f t="shared" si="197"/>
        <v>0.91666666666666663</v>
      </c>
    </row>
    <row r="362" spans="1:26" x14ac:dyDescent="0.2">
      <c r="A362" s="1">
        <v>206</v>
      </c>
      <c r="B362" s="433" t="s">
        <v>568</v>
      </c>
      <c r="C362" s="414" t="s">
        <v>239</v>
      </c>
      <c r="D362" s="407" t="s">
        <v>30</v>
      </c>
      <c r="E362" s="424">
        <v>44477</v>
      </c>
      <c r="F362" s="375">
        <v>3432.28</v>
      </c>
      <c r="G362" s="375">
        <v>0</v>
      </c>
      <c r="H362" s="481">
        <v>209</v>
      </c>
      <c r="I362" s="375">
        <f t="shared" ref="I362" si="203">F362/7*P362</f>
        <v>33832.474285714285</v>
      </c>
      <c r="J362" s="375">
        <f t="shared" ref="J362" si="204">F362/7*Q362</f>
        <v>7649.0811428571433</v>
      </c>
      <c r="K362" s="490">
        <v>0</v>
      </c>
      <c r="L362" s="61"/>
      <c r="M362" s="455">
        <v>3238</v>
      </c>
      <c r="N362" s="24">
        <f t="shared" si="193"/>
        <v>3432.28</v>
      </c>
      <c r="O362" s="447">
        <f t="shared" si="194"/>
        <v>0</v>
      </c>
      <c r="P362" s="49">
        <v>69</v>
      </c>
      <c r="Q362" s="49">
        <v>15.6</v>
      </c>
      <c r="R362" s="50">
        <f t="shared" si="198"/>
        <v>44477</v>
      </c>
      <c r="S362" s="51">
        <v>0</v>
      </c>
      <c r="T362" s="454">
        <f t="shared" si="195"/>
        <v>3432.28</v>
      </c>
      <c r="U362" s="53">
        <f t="shared" si="199"/>
        <v>3238</v>
      </c>
      <c r="V362" s="183">
        <v>0</v>
      </c>
      <c r="W362" s="25">
        <v>0.06</v>
      </c>
      <c r="X362" s="54">
        <v>44742</v>
      </c>
      <c r="Y362" s="55">
        <f t="shared" si="196"/>
        <v>8</v>
      </c>
      <c r="Z362" s="56">
        <f t="shared" si="197"/>
        <v>0.66666666666666663</v>
      </c>
    </row>
    <row r="363" spans="1:26" x14ac:dyDescent="0.2">
      <c r="A363" s="1">
        <v>207</v>
      </c>
      <c r="B363" s="364" t="s">
        <v>242</v>
      </c>
      <c r="C363" s="105" t="s">
        <v>567</v>
      </c>
      <c r="D363" s="58" t="s">
        <v>30</v>
      </c>
      <c r="E363" s="59">
        <v>43001</v>
      </c>
      <c r="F363" s="391">
        <v>3432.6749008800011</v>
      </c>
      <c r="G363" s="391">
        <v>0</v>
      </c>
      <c r="H363" s="480">
        <v>209</v>
      </c>
      <c r="I363" s="391">
        <f t="shared" si="200"/>
        <v>33836.366880102869</v>
      </c>
      <c r="J363" s="391">
        <f t="shared" si="202"/>
        <v>8826.8783165485747</v>
      </c>
      <c r="K363" s="489">
        <v>0</v>
      </c>
      <c r="L363" s="61"/>
      <c r="M363" s="455">
        <v>3238.3725480000007</v>
      </c>
      <c r="N363" s="24">
        <f t="shared" si="193"/>
        <v>3432.6749008800011</v>
      </c>
      <c r="O363" s="447">
        <f t="shared" si="194"/>
        <v>0</v>
      </c>
      <c r="P363" s="49">
        <v>69</v>
      </c>
      <c r="Q363" s="49">
        <v>18</v>
      </c>
      <c r="R363" s="50">
        <f t="shared" si="198"/>
        <v>43001</v>
      </c>
      <c r="S363" s="51">
        <v>0</v>
      </c>
      <c r="T363" s="454">
        <f t="shared" si="195"/>
        <v>3432.6749008800011</v>
      </c>
      <c r="U363" s="53">
        <f t="shared" si="199"/>
        <v>3238.3725480000007</v>
      </c>
      <c r="V363" s="183">
        <v>0</v>
      </c>
      <c r="W363" s="25">
        <v>0.06</v>
      </c>
      <c r="X363" s="54">
        <v>44742</v>
      </c>
      <c r="Y363" s="55">
        <f t="shared" si="196"/>
        <v>57</v>
      </c>
      <c r="Z363" s="56">
        <f t="shared" si="197"/>
        <v>4.75</v>
      </c>
    </row>
    <row r="364" spans="1:26" x14ac:dyDescent="0.2">
      <c r="A364" s="1">
        <v>208</v>
      </c>
      <c r="B364" s="364" t="s">
        <v>405</v>
      </c>
      <c r="C364" s="105" t="s">
        <v>173</v>
      </c>
      <c r="D364" s="58" t="s">
        <v>30</v>
      </c>
      <c r="E364" s="59">
        <v>44238</v>
      </c>
      <c r="F364" s="391">
        <v>3432.28</v>
      </c>
      <c r="G364" s="391">
        <v>0</v>
      </c>
      <c r="H364" s="52">
        <v>209</v>
      </c>
      <c r="I364" s="391">
        <f t="shared" si="200"/>
        <v>33832.474285714285</v>
      </c>
      <c r="J364" s="391">
        <f t="shared" si="202"/>
        <v>7649.0811428571433</v>
      </c>
      <c r="K364" s="489">
        <v>0</v>
      </c>
      <c r="L364" s="61"/>
      <c r="M364" s="454">
        <v>3238</v>
      </c>
      <c r="N364" s="24">
        <f t="shared" si="193"/>
        <v>3432.28</v>
      </c>
      <c r="O364" s="447">
        <f t="shared" si="194"/>
        <v>0</v>
      </c>
      <c r="P364" s="49">
        <v>69</v>
      </c>
      <c r="Q364" s="49">
        <v>15.6</v>
      </c>
      <c r="R364" s="50">
        <f t="shared" si="198"/>
        <v>44238</v>
      </c>
      <c r="S364" s="51">
        <v>0</v>
      </c>
      <c r="T364" s="454">
        <f t="shared" si="195"/>
        <v>3432.28</v>
      </c>
      <c r="U364" s="53">
        <f t="shared" si="199"/>
        <v>3238</v>
      </c>
      <c r="V364" s="183">
        <v>0</v>
      </c>
      <c r="W364" s="25">
        <v>0.06</v>
      </c>
      <c r="X364" s="54">
        <v>44742</v>
      </c>
      <c r="Y364" s="55">
        <f t="shared" si="196"/>
        <v>16</v>
      </c>
      <c r="Z364" s="56">
        <f t="shared" si="197"/>
        <v>1.3333333333333333</v>
      </c>
    </row>
    <row r="365" spans="1:26" x14ac:dyDescent="0.2">
      <c r="A365" s="1">
        <v>209</v>
      </c>
      <c r="B365" s="433" t="s">
        <v>572</v>
      </c>
      <c r="C365" s="414" t="s">
        <v>571</v>
      </c>
      <c r="D365" s="407" t="s">
        <v>30</v>
      </c>
      <c r="E365" s="424">
        <v>44440</v>
      </c>
      <c r="F365" s="375">
        <v>2862</v>
      </c>
      <c r="G365" s="375">
        <v>0</v>
      </c>
      <c r="H365" s="415">
        <v>0</v>
      </c>
      <c r="I365" s="375">
        <f t="shared" ref="I365" si="205">F365/7*P365</f>
        <v>28211.142857142855</v>
      </c>
      <c r="J365" s="375">
        <f t="shared" ref="J365" si="206">F365/7*Q365</f>
        <v>6378.1714285714279</v>
      </c>
      <c r="K365" s="490">
        <v>0</v>
      </c>
      <c r="L365" s="61"/>
      <c r="M365" s="454">
        <v>2700</v>
      </c>
      <c r="N365" s="24">
        <f t="shared" si="193"/>
        <v>2862</v>
      </c>
      <c r="O365" s="447">
        <f t="shared" si="194"/>
        <v>0</v>
      </c>
      <c r="P365" s="49">
        <v>69</v>
      </c>
      <c r="Q365" s="49">
        <v>15.6</v>
      </c>
      <c r="R365" s="50">
        <f t="shared" si="198"/>
        <v>44440</v>
      </c>
      <c r="S365" s="51">
        <v>0</v>
      </c>
      <c r="T365" s="454">
        <f t="shared" si="195"/>
        <v>2862</v>
      </c>
      <c r="U365" s="53">
        <f t="shared" si="199"/>
        <v>2700</v>
      </c>
      <c r="V365" s="183">
        <v>0</v>
      </c>
      <c r="W365" s="25">
        <v>0.06</v>
      </c>
      <c r="X365" s="54">
        <v>44742</v>
      </c>
      <c r="Y365" s="55">
        <f t="shared" si="196"/>
        <v>9</v>
      </c>
      <c r="Z365" s="56">
        <f t="shared" si="197"/>
        <v>0.75</v>
      </c>
    </row>
    <row r="366" spans="1:26" x14ac:dyDescent="0.2">
      <c r="A366" s="1">
        <v>210</v>
      </c>
      <c r="B366" s="364" t="s">
        <v>243</v>
      </c>
      <c r="C366" s="105" t="s">
        <v>195</v>
      </c>
      <c r="D366" s="58" t="s">
        <v>30</v>
      </c>
      <c r="E366" s="59">
        <v>43301</v>
      </c>
      <c r="F366" s="391">
        <v>4426.9187040000006</v>
      </c>
      <c r="G366" s="391">
        <v>0</v>
      </c>
      <c r="H366" s="52">
        <v>209</v>
      </c>
      <c r="I366" s="391">
        <f>F366/7*P366</f>
        <v>43636.770082285722</v>
      </c>
      <c r="J366" s="391">
        <f>F366/7*Q366</f>
        <v>9865.7045403428583</v>
      </c>
      <c r="K366" s="489">
        <v>0</v>
      </c>
      <c r="L366" s="61"/>
      <c r="M366" s="454">
        <v>4176.3384000000005</v>
      </c>
      <c r="N366" s="24">
        <f t="shared" si="193"/>
        <v>4426.9187040000006</v>
      </c>
      <c r="O366" s="447">
        <f t="shared" si="194"/>
        <v>0</v>
      </c>
      <c r="P366" s="49">
        <v>69</v>
      </c>
      <c r="Q366" s="49">
        <v>15.6</v>
      </c>
      <c r="R366" s="50">
        <f t="shared" si="198"/>
        <v>43301</v>
      </c>
      <c r="S366" s="51">
        <v>0</v>
      </c>
      <c r="T366" s="454">
        <f t="shared" si="195"/>
        <v>4426.9187040000006</v>
      </c>
      <c r="U366" s="53">
        <f t="shared" si="199"/>
        <v>4176.3384000000005</v>
      </c>
      <c r="V366" s="183">
        <v>0</v>
      </c>
      <c r="W366" s="25">
        <v>0.06</v>
      </c>
      <c r="X366" s="54">
        <v>44742</v>
      </c>
      <c r="Y366" s="55">
        <f t="shared" si="196"/>
        <v>47</v>
      </c>
      <c r="Z366" s="56">
        <f t="shared" si="197"/>
        <v>3.9166666666666665</v>
      </c>
    </row>
    <row r="367" spans="1:26" ht="13.5" customHeight="1" x14ac:dyDescent="0.2">
      <c r="A367" s="1">
        <v>211</v>
      </c>
      <c r="B367" s="364" t="s">
        <v>244</v>
      </c>
      <c r="C367" s="88" t="s">
        <v>175</v>
      </c>
      <c r="D367" s="58" t="s">
        <v>30</v>
      </c>
      <c r="E367" s="59">
        <v>42875</v>
      </c>
      <c r="F367" s="393">
        <v>4825.12</v>
      </c>
      <c r="G367" s="393">
        <v>0</v>
      </c>
      <c r="H367" s="482">
        <v>209</v>
      </c>
      <c r="I367" s="393">
        <f>F367/7*P367</f>
        <v>47561.897142857139</v>
      </c>
      <c r="J367" s="393">
        <f>F367/7*Q367</f>
        <v>12407.451428571427</v>
      </c>
      <c r="K367" s="488">
        <f>F367/7*12+S367+S367</f>
        <v>8941.9542857142842</v>
      </c>
      <c r="L367" s="61"/>
      <c r="M367" s="454">
        <v>4552</v>
      </c>
      <c r="N367" s="24">
        <f t="shared" si="193"/>
        <v>4825.12</v>
      </c>
      <c r="O367" s="447">
        <f t="shared" si="194"/>
        <v>0</v>
      </c>
      <c r="P367" s="49">
        <v>69</v>
      </c>
      <c r="Q367" s="49">
        <v>18</v>
      </c>
      <c r="R367" s="50">
        <f t="shared" si="198"/>
        <v>42875</v>
      </c>
      <c r="S367" s="51">
        <v>335.16</v>
      </c>
      <c r="T367" s="454">
        <f t="shared" si="195"/>
        <v>4825.12</v>
      </c>
      <c r="U367" s="53">
        <f t="shared" si="199"/>
        <v>4552</v>
      </c>
      <c r="V367" s="183">
        <v>0</v>
      </c>
      <c r="W367" s="25">
        <v>0.06</v>
      </c>
      <c r="X367" s="54">
        <v>44742</v>
      </c>
      <c r="Y367" s="55">
        <f t="shared" si="196"/>
        <v>61</v>
      </c>
      <c r="Z367" s="56">
        <f t="shared" si="197"/>
        <v>5.083333333333333</v>
      </c>
    </row>
    <row r="368" spans="1:26" ht="12.75" customHeight="1" x14ac:dyDescent="0.2">
      <c r="A368" s="1">
        <v>212</v>
      </c>
      <c r="B368" s="364" t="s">
        <v>245</v>
      </c>
      <c r="C368" s="88" t="s">
        <v>246</v>
      </c>
      <c r="D368" s="58" t="s">
        <v>30</v>
      </c>
      <c r="E368" s="59">
        <v>43399</v>
      </c>
      <c r="F368" s="393">
        <v>4295.12</v>
      </c>
      <c r="G368" s="393">
        <v>0</v>
      </c>
      <c r="H368" s="482">
        <v>209</v>
      </c>
      <c r="I368" s="393">
        <f>F368/7*P368</f>
        <v>42337.611428571428</v>
      </c>
      <c r="J368" s="466">
        <f t="shared" ref="J368:J375" si="207">F368/7*Q368</f>
        <v>9571.9817142857137</v>
      </c>
      <c r="K368" s="488">
        <v>0</v>
      </c>
      <c r="L368" s="61"/>
      <c r="M368" s="454">
        <v>4052</v>
      </c>
      <c r="N368" s="24">
        <f t="shared" si="193"/>
        <v>4295.12</v>
      </c>
      <c r="O368" s="447">
        <f t="shared" si="194"/>
        <v>0</v>
      </c>
      <c r="P368" s="49">
        <v>69</v>
      </c>
      <c r="Q368" s="49">
        <v>15.6</v>
      </c>
      <c r="R368" s="50">
        <f t="shared" si="198"/>
        <v>43399</v>
      </c>
      <c r="S368" s="51">
        <v>0</v>
      </c>
      <c r="T368" s="454">
        <f t="shared" si="195"/>
        <v>4295.12</v>
      </c>
      <c r="U368" s="53">
        <f t="shared" si="199"/>
        <v>4051.9999999999995</v>
      </c>
      <c r="V368" s="183">
        <v>0</v>
      </c>
      <c r="W368" s="25">
        <v>0.06</v>
      </c>
      <c r="X368" s="54">
        <v>44742</v>
      </c>
      <c r="Y368" s="55">
        <f t="shared" si="196"/>
        <v>44</v>
      </c>
      <c r="Z368" s="56">
        <f t="shared" si="197"/>
        <v>3.6666666666666665</v>
      </c>
    </row>
    <row r="369" spans="1:26" x14ac:dyDescent="0.2">
      <c r="A369" s="1">
        <v>213</v>
      </c>
      <c r="B369" s="364" t="s">
        <v>247</v>
      </c>
      <c r="C369" s="88" t="s">
        <v>246</v>
      </c>
      <c r="D369" s="58" t="s">
        <v>30</v>
      </c>
      <c r="E369" s="59">
        <v>42847</v>
      </c>
      <c r="F369" s="393">
        <v>4295.289600000001</v>
      </c>
      <c r="G369" s="393">
        <v>0</v>
      </c>
      <c r="H369" s="482">
        <v>209</v>
      </c>
      <c r="I369" s="393">
        <f>F369/7*P369</f>
        <v>42339.283200000005</v>
      </c>
      <c r="J369" s="466">
        <f t="shared" si="207"/>
        <v>11045.030400000001</v>
      </c>
      <c r="K369" s="488">
        <f>F369/7*12+S369+S369</f>
        <v>8033.673600000001</v>
      </c>
      <c r="L369" s="61"/>
      <c r="M369" s="454">
        <v>4052.1600000000003</v>
      </c>
      <c r="N369" s="24">
        <f t="shared" si="193"/>
        <v>4295.289600000001</v>
      </c>
      <c r="O369" s="447">
        <f t="shared" si="194"/>
        <v>0</v>
      </c>
      <c r="P369" s="49">
        <v>69</v>
      </c>
      <c r="Q369" s="49">
        <v>18</v>
      </c>
      <c r="R369" s="50">
        <f t="shared" si="198"/>
        <v>42847</v>
      </c>
      <c r="S369" s="51">
        <v>335.16</v>
      </c>
      <c r="T369" s="454">
        <f t="shared" si="195"/>
        <v>4295.289600000001</v>
      </c>
      <c r="U369" s="53">
        <f t="shared" si="199"/>
        <v>4052.1600000000008</v>
      </c>
      <c r="V369" s="183">
        <v>0</v>
      </c>
      <c r="W369" s="25">
        <v>0.06</v>
      </c>
      <c r="X369" s="54">
        <v>44742</v>
      </c>
      <c r="Y369" s="55">
        <f t="shared" si="196"/>
        <v>62</v>
      </c>
      <c r="Z369" s="56">
        <f t="shared" si="197"/>
        <v>5.166666666666667</v>
      </c>
    </row>
    <row r="370" spans="1:26" x14ac:dyDescent="0.2">
      <c r="A370" s="1">
        <v>214</v>
      </c>
      <c r="B370" s="364" t="s">
        <v>248</v>
      </c>
      <c r="C370" s="88" t="s">
        <v>567</v>
      </c>
      <c r="D370" s="58" t="s">
        <v>30</v>
      </c>
      <c r="E370" s="59">
        <v>43739</v>
      </c>
      <c r="F370" s="393">
        <v>3432.2706720000006</v>
      </c>
      <c r="G370" s="393">
        <v>0</v>
      </c>
      <c r="H370" s="482">
        <v>209</v>
      </c>
      <c r="I370" s="393">
        <v>6804.8571428571431</v>
      </c>
      <c r="J370" s="466">
        <f t="shared" si="207"/>
        <v>7649.0603547428582</v>
      </c>
      <c r="K370" s="488">
        <v>0</v>
      </c>
      <c r="L370" s="61"/>
      <c r="M370" s="454">
        <v>3237.9912000000004</v>
      </c>
      <c r="N370" s="24">
        <f t="shared" si="193"/>
        <v>3432.2706720000006</v>
      </c>
      <c r="O370" s="447">
        <f t="shared" si="194"/>
        <v>0</v>
      </c>
      <c r="P370" s="49">
        <v>69</v>
      </c>
      <c r="Q370" s="49">
        <v>15.6</v>
      </c>
      <c r="R370" s="50">
        <f t="shared" si="198"/>
        <v>43739</v>
      </c>
      <c r="S370" s="51">
        <v>0</v>
      </c>
      <c r="T370" s="454">
        <f t="shared" si="195"/>
        <v>3432.2706720000006</v>
      </c>
      <c r="U370" s="53">
        <f t="shared" si="199"/>
        <v>3237.9912000000004</v>
      </c>
      <c r="V370" s="183">
        <v>0</v>
      </c>
      <c r="W370" s="25">
        <v>0.06</v>
      </c>
      <c r="X370" s="54">
        <v>44742</v>
      </c>
      <c r="Y370" s="55">
        <f t="shared" si="196"/>
        <v>32</v>
      </c>
      <c r="Z370" s="56">
        <f t="shared" si="197"/>
        <v>2.6666666666666665</v>
      </c>
    </row>
    <row r="371" spans="1:26" x14ac:dyDescent="0.2">
      <c r="A371" s="1">
        <v>215</v>
      </c>
      <c r="B371" s="364" t="s">
        <v>249</v>
      </c>
      <c r="C371" s="88" t="s">
        <v>173</v>
      </c>
      <c r="D371" s="58" t="s">
        <v>30</v>
      </c>
      <c r="E371" s="59">
        <v>43894</v>
      </c>
      <c r="F371" s="393">
        <v>3432.2706720000006</v>
      </c>
      <c r="G371" s="393">
        <v>0</v>
      </c>
      <c r="H371" s="482">
        <v>209</v>
      </c>
      <c r="I371" s="393">
        <v>6804.8571428571431</v>
      </c>
      <c r="J371" s="466">
        <f t="shared" si="207"/>
        <v>7649.0603547428582</v>
      </c>
      <c r="K371" s="488">
        <v>0</v>
      </c>
      <c r="L371" s="61"/>
      <c r="M371" s="454">
        <v>3237.9912000000004</v>
      </c>
      <c r="N371" s="24">
        <f t="shared" si="193"/>
        <v>3432.2706720000006</v>
      </c>
      <c r="O371" s="447">
        <f t="shared" ref="O371:O409" si="208">N371-F371</f>
        <v>0</v>
      </c>
      <c r="P371" s="49">
        <v>69</v>
      </c>
      <c r="Q371" s="49">
        <v>15.6</v>
      </c>
      <c r="R371" s="50">
        <f t="shared" si="198"/>
        <v>43894</v>
      </c>
      <c r="S371" s="51">
        <v>0</v>
      </c>
      <c r="T371" s="454">
        <f t="shared" si="195"/>
        <v>3432.2706720000006</v>
      </c>
      <c r="U371" s="53">
        <f t="shared" si="199"/>
        <v>3237.9912000000004</v>
      </c>
      <c r="V371" s="183">
        <v>0</v>
      </c>
      <c r="W371" s="25">
        <v>0.06</v>
      </c>
      <c r="X371" s="54">
        <v>44742</v>
      </c>
      <c r="Y371" s="55">
        <f t="shared" si="196"/>
        <v>27</v>
      </c>
      <c r="Z371" s="56">
        <f t="shared" si="197"/>
        <v>2.25</v>
      </c>
    </row>
    <row r="372" spans="1:26" x14ac:dyDescent="0.2">
      <c r="A372" s="1">
        <v>216</v>
      </c>
      <c r="B372" s="364" t="s">
        <v>250</v>
      </c>
      <c r="C372" s="88" t="s">
        <v>567</v>
      </c>
      <c r="D372" s="58" t="s">
        <v>30</v>
      </c>
      <c r="E372" s="59">
        <v>43395</v>
      </c>
      <c r="F372" s="393">
        <v>3432.2706720000006</v>
      </c>
      <c r="G372" s="393">
        <v>0</v>
      </c>
      <c r="H372" s="482">
        <v>209</v>
      </c>
      <c r="I372" s="393">
        <f t="shared" ref="I372:I409" si="209">F372/7*P372</f>
        <v>33832.382338285715</v>
      </c>
      <c r="J372" s="466">
        <f t="shared" si="207"/>
        <v>7649.0603547428582</v>
      </c>
      <c r="K372" s="488">
        <v>0</v>
      </c>
      <c r="L372" s="61"/>
      <c r="M372" s="454">
        <v>3237.9912000000004</v>
      </c>
      <c r="N372" s="24">
        <f t="shared" si="193"/>
        <v>3432.2706720000006</v>
      </c>
      <c r="O372" s="447">
        <f t="shared" si="208"/>
        <v>0</v>
      </c>
      <c r="P372" s="49">
        <v>69</v>
      </c>
      <c r="Q372" s="49">
        <v>15.6</v>
      </c>
      <c r="R372" s="50">
        <f t="shared" si="198"/>
        <v>43395</v>
      </c>
      <c r="S372" s="51">
        <v>0</v>
      </c>
      <c r="T372" s="454">
        <f t="shared" si="195"/>
        <v>3432.2706720000006</v>
      </c>
      <c r="U372" s="53">
        <f t="shared" si="199"/>
        <v>3237.9912000000004</v>
      </c>
      <c r="V372" s="183">
        <v>0</v>
      </c>
      <c r="W372" s="25">
        <v>0.06</v>
      </c>
      <c r="X372" s="54">
        <v>44742</v>
      </c>
      <c r="Y372" s="55">
        <f t="shared" si="196"/>
        <v>44</v>
      </c>
      <c r="Z372" s="56">
        <f t="shared" si="197"/>
        <v>3.6666666666666665</v>
      </c>
    </row>
    <row r="373" spans="1:26" x14ac:dyDescent="0.2">
      <c r="A373" s="1">
        <v>217</v>
      </c>
      <c r="B373" s="364" t="s">
        <v>251</v>
      </c>
      <c r="C373" s="88" t="s">
        <v>175</v>
      </c>
      <c r="D373" s="58" t="s">
        <v>30</v>
      </c>
      <c r="E373" s="59">
        <v>43218</v>
      </c>
      <c r="F373" s="393">
        <v>4295.289600000001</v>
      </c>
      <c r="G373" s="393">
        <v>0</v>
      </c>
      <c r="H373" s="482">
        <v>209</v>
      </c>
      <c r="I373" s="393">
        <f t="shared" si="209"/>
        <v>42339.283200000005</v>
      </c>
      <c r="J373" s="466">
        <f t="shared" si="207"/>
        <v>11045.030400000001</v>
      </c>
      <c r="K373" s="488">
        <v>0</v>
      </c>
      <c r="L373" s="61"/>
      <c r="M373" s="454">
        <v>4052.1600000000003</v>
      </c>
      <c r="N373" s="24">
        <f t="shared" si="193"/>
        <v>4295.289600000001</v>
      </c>
      <c r="O373" s="447">
        <f t="shared" si="208"/>
        <v>0</v>
      </c>
      <c r="P373" s="49">
        <v>69</v>
      </c>
      <c r="Q373" s="49">
        <v>18</v>
      </c>
      <c r="R373" s="50">
        <f t="shared" si="198"/>
        <v>43218</v>
      </c>
      <c r="S373" s="51">
        <v>0</v>
      </c>
      <c r="T373" s="454">
        <f t="shared" si="195"/>
        <v>4295.289600000001</v>
      </c>
      <c r="U373" s="53">
        <f t="shared" si="199"/>
        <v>4052.1600000000008</v>
      </c>
      <c r="V373" s="183">
        <v>0</v>
      </c>
      <c r="W373" s="25">
        <v>0.06</v>
      </c>
      <c r="X373" s="54">
        <v>44742</v>
      </c>
      <c r="Y373" s="55">
        <f t="shared" si="196"/>
        <v>50</v>
      </c>
      <c r="Z373" s="56">
        <f t="shared" si="197"/>
        <v>4.166666666666667</v>
      </c>
    </row>
    <row r="374" spans="1:26" x14ac:dyDescent="0.2">
      <c r="A374" s="1">
        <v>218</v>
      </c>
      <c r="B374" s="364" t="s">
        <v>252</v>
      </c>
      <c r="C374" s="88" t="s">
        <v>467</v>
      </c>
      <c r="D374" s="58" t="s">
        <v>30</v>
      </c>
      <c r="E374" s="59">
        <v>43416</v>
      </c>
      <c r="F374" s="393">
        <v>4295.289600000001</v>
      </c>
      <c r="G374" s="393">
        <v>0</v>
      </c>
      <c r="H374" s="482">
        <v>209</v>
      </c>
      <c r="I374" s="393">
        <f t="shared" si="209"/>
        <v>42339.283200000005</v>
      </c>
      <c r="J374" s="466">
        <f t="shared" si="207"/>
        <v>9572.3596800000014</v>
      </c>
      <c r="K374" s="488">
        <v>0</v>
      </c>
      <c r="L374" s="61"/>
      <c r="M374" s="454">
        <v>4052.1600000000003</v>
      </c>
      <c r="N374" s="24">
        <f t="shared" si="193"/>
        <v>4295.289600000001</v>
      </c>
      <c r="O374" s="447">
        <f t="shared" si="208"/>
        <v>0</v>
      </c>
      <c r="P374" s="49">
        <v>69</v>
      </c>
      <c r="Q374" s="49">
        <v>15.6</v>
      </c>
      <c r="R374" s="50">
        <f t="shared" si="198"/>
        <v>43416</v>
      </c>
      <c r="S374" s="51">
        <v>0</v>
      </c>
      <c r="T374" s="454">
        <f t="shared" si="195"/>
        <v>4295.289600000001</v>
      </c>
      <c r="U374" s="53">
        <f t="shared" si="199"/>
        <v>4052.1600000000008</v>
      </c>
      <c r="V374" s="183">
        <v>0</v>
      </c>
      <c r="W374" s="25">
        <v>0.06</v>
      </c>
      <c r="X374" s="54">
        <v>44742</v>
      </c>
      <c r="Y374" s="55">
        <f t="shared" si="196"/>
        <v>43</v>
      </c>
      <c r="Z374" s="56">
        <f t="shared" si="197"/>
        <v>3.5833333333333335</v>
      </c>
    </row>
    <row r="375" spans="1:26" x14ac:dyDescent="0.2">
      <c r="A375" s="1">
        <v>219</v>
      </c>
      <c r="B375" s="364" t="s">
        <v>253</v>
      </c>
      <c r="C375" s="88" t="s">
        <v>175</v>
      </c>
      <c r="D375" s="58" t="s">
        <v>30</v>
      </c>
      <c r="E375" s="59">
        <v>43348</v>
      </c>
      <c r="F375" s="393">
        <v>4295.289600000001</v>
      </c>
      <c r="G375" s="393">
        <v>0</v>
      </c>
      <c r="H375" s="482">
        <v>209</v>
      </c>
      <c r="I375" s="393">
        <f t="shared" si="209"/>
        <v>42339.283200000005</v>
      </c>
      <c r="J375" s="466">
        <f t="shared" si="207"/>
        <v>9572.3596800000014</v>
      </c>
      <c r="K375" s="488">
        <v>0</v>
      </c>
      <c r="L375" s="61"/>
      <c r="M375" s="454">
        <v>4052.1600000000003</v>
      </c>
      <c r="N375" s="24">
        <f t="shared" si="193"/>
        <v>4295.289600000001</v>
      </c>
      <c r="O375" s="447">
        <f t="shared" si="208"/>
        <v>0</v>
      </c>
      <c r="P375" s="49">
        <v>69</v>
      </c>
      <c r="Q375" s="49">
        <v>15.6</v>
      </c>
      <c r="R375" s="50">
        <f t="shared" si="198"/>
        <v>43348</v>
      </c>
      <c r="S375" s="51">
        <v>0</v>
      </c>
      <c r="T375" s="454">
        <f t="shared" si="195"/>
        <v>4295.289600000001</v>
      </c>
      <c r="U375" s="53">
        <f t="shared" si="199"/>
        <v>4052.1600000000008</v>
      </c>
      <c r="V375" s="183">
        <v>0</v>
      </c>
      <c r="W375" s="25">
        <v>0.06</v>
      </c>
      <c r="X375" s="54">
        <v>44742</v>
      </c>
      <c r="Y375" s="55">
        <f t="shared" si="196"/>
        <v>45</v>
      </c>
      <c r="Z375" s="56">
        <f t="shared" si="197"/>
        <v>3.75</v>
      </c>
    </row>
    <row r="376" spans="1:26" x14ac:dyDescent="0.2">
      <c r="A376" s="1">
        <v>220</v>
      </c>
      <c r="B376" s="364" t="s">
        <v>254</v>
      </c>
      <c r="C376" s="88" t="s">
        <v>173</v>
      </c>
      <c r="D376" s="58" t="s">
        <v>30</v>
      </c>
      <c r="E376" s="59">
        <v>43514</v>
      </c>
      <c r="F376" s="393">
        <v>3432.2706720000006</v>
      </c>
      <c r="G376" s="393">
        <v>0</v>
      </c>
      <c r="H376" s="482">
        <v>209</v>
      </c>
      <c r="I376" s="393">
        <f t="shared" si="209"/>
        <v>33832.382338285715</v>
      </c>
      <c r="J376" s="393">
        <f t="shared" ref="J376:J409" si="210">F376/7*Q376</f>
        <v>7649.0603547428582</v>
      </c>
      <c r="K376" s="488">
        <v>0</v>
      </c>
      <c r="L376" s="61"/>
      <c r="M376" s="454">
        <v>3237.9912000000004</v>
      </c>
      <c r="N376" s="24">
        <f t="shared" si="193"/>
        <v>3432.2706720000006</v>
      </c>
      <c r="O376" s="447">
        <f t="shared" si="208"/>
        <v>0</v>
      </c>
      <c r="P376" s="49">
        <v>69</v>
      </c>
      <c r="Q376" s="49">
        <v>15.6</v>
      </c>
      <c r="R376" s="50">
        <f t="shared" si="198"/>
        <v>43514</v>
      </c>
      <c r="S376" s="51">
        <v>0</v>
      </c>
      <c r="T376" s="454">
        <f t="shared" si="195"/>
        <v>3432.2706720000006</v>
      </c>
      <c r="U376" s="53">
        <f t="shared" si="199"/>
        <v>3237.9912000000004</v>
      </c>
      <c r="V376" s="183">
        <v>0</v>
      </c>
      <c r="W376" s="25">
        <v>0.06</v>
      </c>
      <c r="X376" s="54">
        <v>44742</v>
      </c>
      <c r="Y376" s="55">
        <f t="shared" si="196"/>
        <v>40</v>
      </c>
      <c r="Z376" s="56">
        <f t="shared" si="197"/>
        <v>3.3333333333333335</v>
      </c>
    </row>
    <row r="377" spans="1:26" x14ac:dyDescent="0.2">
      <c r="A377" s="1">
        <v>221</v>
      </c>
      <c r="B377" s="364" t="s">
        <v>255</v>
      </c>
      <c r="C377" s="88" t="s">
        <v>173</v>
      </c>
      <c r="D377" s="58" t="s">
        <v>30</v>
      </c>
      <c r="E377" s="59">
        <v>43348</v>
      </c>
      <c r="F377" s="393">
        <v>3432.6749008800011</v>
      </c>
      <c r="G377" s="393">
        <v>0</v>
      </c>
      <c r="H377" s="482">
        <v>209</v>
      </c>
      <c r="I377" s="393">
        <f t="shared" si="209"/>
        <v>33836.366880102869</v>
      </c>
      <c r="J377" s="393">
        <f t="shared" si="210"/>
        <v>7649.9612076754311</v>
      </c>
      <c r="K377" s="488">
        <v>0</v>
      </c>
      <c r="L377" s="61"/>
      <c r="M377" s="454">
        <v>3238.3725480000007</v>
      </c>
      <c r="N377" s="24">
        <f t="shared" si="193"/>
        <v>3432.6749008800011</v>
      </c>
      <c r="O377" s="447">
        <f t="shared" si="208"/>
        <v>0</v>
      </c>
      <c r="P377" s="49">
        <v>69</v>
      </c>
      <c r="Q377" s="49">
        <v>15.6</v>
      </c>
      <c r="R377" s="50">
        <f t="shared" si="198"/>
        <v>43348</v>
      </c>
      <c r="S377" s="51">
        <v>0</v>
      </c>
      <c r="T377" s="454">
        <f t="shared" si="195"/>
        <v>3432.6749008800011</v>
      </c>
      <c r="U377" s="53">
        <f t="shared" si="199"/>
        <v>3238.3725480000007</v>
      </c>
      <c r="V377" s="183">
        <v>0</v>
      </c>
      <c r="W377" s="25">
        <v>0.06</v>
      </c>
      <c r="X377" s="54">
        <v>44742</v>
      </c>
      <c r="Y377" s="55">
        <f t="shared" si="196"/>
        <v>45</v>
      </c>
      <c r="Z377" s="56">
        <f t="shared" si="197"/>
        <v>3.75</v>
      </c>
    </row>
    <row r="378" spans="1:26" x14ac:dyDescent="0.2">
      <c r="A378" s="1">
        <v>222</v>
      </c>
      <c r="B378" s="364" t="s">
        <v>256</v>
      </c>
      <c r="C378" s="88" t="s">
        <v>175</v>
      </c>
      <c r="D378" s="58" t="s">
        <v>30</v>
      </c>
      <c r="E378" s="59">
        <v>43354</v>
      </c>
      <c r="F378" s="393">
        <v>4295.289600000001</v>
      </c>
      <c r="G378" s="393">
        <v>0</v>
      </c>
      <c r="H378" s="482">
        <v>209</v>
      </c>
      <c r="I378" s="393">
        <f t="shared" si="209"/>
        <v>42339.283200000005</v>
      </c>
      <c r="J378" s="393">
        <f t="shared" si="210"/>
        <v>9572.3596800000014</v>
      </c>
      <c r="K378" s="488">
        <v>0</v>
      </c>
      <c r="L378" s="61"/>
      <c r="M378" s="454">
        <v>4052.1600000000003</v>
      </c>
      <c r="N378" s="24">
        <f t="shared" si="193"/>
        <v>4295.289600000001</v>
      </c>
      <c r="O378" s="447">
        <f t="shared" si="208"/>
        <v>0</v>
      </c>
      <c r="P378" s="49">
        <v>69</v>
      </c>
      <c r="Q378" s="49">
        <v>15.6</v>
      </c>
      <c r="R378" s="50">
        <f t="shared" si="198"/>
        <v>43354</v>
      </c>
      <c r="S378" s="51">
        <v>0</v>
      </c>
      <c r="T378" s="454">
        <f t="shared" si="195"/>
        <v>4295.289600000001</v>
      </c>
      <c r="U378" s="53">
        <f t="shared" si="199"/>
        <v>4052.1600000000008</v>
      </c>
      <c r="V378" s="183">
        <v>0</v>
      </c>
      <c r="W378" s="25">
        <v>0.06</v>
      </c>
      <c r="X378" s="54">
        <v>44742</v>
      </c>
      <c r="Y378" s="55">
        <f t="shared" si="196"/>
        <v>45</v>
      </c>
      <c r="Z378" s="56">
        <f t="shared" si="197"/>
        <v>3.75</v>
      </c>
    </row>
    <row r="379" spans="1:26" x14ac:dyDescent="0.2">
      <c r="A379" s="1">
        <v>223</v>
      </c>
      <c r="B379" s="364" t="s">
        <v>257</v>
      </c>
      <c r="C379" s="88" t="s">
        <v>173</v>
      </c>
      <c r="D379" s="58" t="s">
        <v>30</v>
      </c>
      <c r="E379" s="59">
        <v>43354</v>
      </c>
      <c r="F379" s="393">
        <v>3432.6749008800011</v>
      </c>
      <c r="G379" s="393">
        <v>0</v>
      </c>
      <c r="H379" s="482">
        <v>209</v>
      </c>
      <c r="I379" s="393">
        <f t="shared" si="209"/>
        <v>33836.366880102869</v>
      </c>
      <c r="J379" s="393">
        <f t="shared" si="210"/>
        <v>7649.9612076754311</v>
      </c>
      <c r="K379" s="488">
        <v>0</v>
      </c>
      <c r="L379" s="61"/>
      <c r="M379" s="454">
        <v>3238.3725480000007</v>
      </c>
      <c r="N379" s="24">
        <f t="shared" si="193"/>
        <v>3432.6749008800011</v>
      </c>
      <c r="O379" s="447">
        <f t="shared" si="208"/>
        <v>0</v>
      </c>
      <c r="P379" s="49">
        <v>69</v>
      </c>
      <c r="Q379" s="49">
        <v>15.6</v>
      </c>
      <c r="R379" s="50">
        <f t="shared" si="198"/>
        <v>43354</v>
      </c>
      <c r="S379" s="51">
        <v>0</v>
      </c>
      <c r="T379" s="454">
        <f t="shared" si="195"/>
        <v>3432.6749008800011</v>
      </c>
      <c r="U379" s="53">
        <f t="shared" si="199"/>
        <v>3238.3725480000007</v>
      </c>
      <c r="V379" s="183">
        <v>0</v>
      </c>
      <c r="W379" s="25">
        <v>0.06</v>
      </c>
      <c r="X379" s="54">
        <v>44742</v>
      </c>
      <c r="Y379" s="55">
        <f t="shared" si="196"/>
        <v>45</v>
      </c>
      <c r="Z379" s="56">
        <f t="shared" si="197"/>
        <v>3.75</v>
      </c>
    </row>
    <row r="380" spans="1:26" x14ac:dyDescent="0.2">
      <c r="A380" s="1">
        <v>224</v>
      </c>
      <c r="B380" s="364" t="s">
        <v>258</v>
      </c>
      <c r="C380" s="88" t="s">
        <v>173</v>
      </c>
      <c r="D380" s="58" t="s">
        <v>30</v>
      </c>
      <c r="E380" s="59">
        <v>43255</v>
      </c>
      <c r="F380" s="393">
        <v>3432.6749008800011</v>
      </c>
      <c r="G380" s="393">
        <v>0</v>
      </c>
      <c r="H380" s="482">
        <v>209</v>
      </c>
      <c r="I380" s="393">
        <f t="shared" si="209"/>
        <v>33836.366880102869</v>
      </c>
      <c r="J380" s="393">
        <f t="shared" si="210"/>
        <v>8826.8783165485747</v>
      </c>
      <c r="K380" s="488">
        <v>0</v>
      </c>
      <c r="L380" s="61"/>
      <c r="M380" s="454">
        <v>3238.3725480000007</v>
      </c>
      <c r="N380" s="24">
        <f t="shared" si="193"/>
        <v>3432.6749008800011</v>
      </c>
      <c r="O380" s="447">
        <f t="shared" si="208"/>
        <v>0</v>
      </c>
      <c r="P380" s="49">
        <v>69</v>
      </c>
      <c r="Q380" s="49">
        <v>18</v>
      </c>
      <c r="R380" s="50">
        <f t="shared" si="198"/>
        <v>43255</v>
      </c>
      <c r="S380" s="51">
        <v>0</v>
      </c>
      <c r="T380" s="454">
        <f t="shared" si="195"/>
        <v>3432.6749008800011</v>
      </c>
      <c r="U380" s="53">
        <f t="shared" si="199"/>
        <v>3238.3725480000007</v>
      </c>
      <c r="V380" s="183">
        <v>0</v>
      </c>
      <c r="W380" s="25">
        <v>0.06</v>
      </c>
      <c r="X380" s="54">
        <v>44742</v>
      </c>
      <c r="Y380" s="55">
        <f t="shared" si="196"/>
        <v>48</v>
      </c>
      <c r="Z380" s="56">
        <f t="shared" si="197"/>
        <v>4</v>
      </c>
    </row>
    <row r="381" spans="1:26" x14ac:dyDescent="0.2">
      <c r="A381" s="1">
        <v>225</v>
      </c>
      <c r="B381" s="364" t="s">
        <v>259</v>
      </c>
      <c r="C381" s="88" t="s">
        <v>175</v>
      </c>
      <c r="D381" s="58" t="s">
        <v>30</v>
      </c>
      <c r="E381" s="59">
        <v>43219</v>
      </c>
      <c r="F381" s="393">
        <v>4295.289600000001</v>
      </c>
      <c r="G381" s="393">
        <v>0</v>
      </c>
      <c r="H381" s="482">
        <v>209</v>
      </c>
      <c r="I381" s="393">
        <f t="shared" si="209"/>
        <v>42339.283200000005</v>
      </c>
      <c r="J381" s="393">
        <f t="shared" si="210"/>
        <v>11045.030400000001</v>
      </c>
      <c r="K381" s="488">
        <v>0</v>
      </c>
      <c r="L381" s="61"/>
      <c r="M381" s="454">
        <v>4052.1600000000003</v>
      </c>
      <c r="N381" s="24">
        <f t="shared" ref="N381:N409" si="211">M381*(1+6%)</f>
        <v>4295.289600000001</v>
      </c>
      <c r="O381" s="447">
        <f t="shared" si="208"/>
        <v>0</v>
      </c>
      <c r="P381" s="49">
        <v>69</v>
      </c>
      <c r="Q381" s="49">
        <v>18</v>
      </c>
      <c r="R381" s="50">
        <f t="shared" si="198"/>
        <v>43219</v>
      </c>
      <c r="S381" s="51">
        <v>0</v>
      </c>
      <c r="T381" s="454">
        <f t="shared" si="195"/>
        <v>4295.289600000001</v>
      </c>
      <c r="U381" s="53">
        <f t="shared" si="199"/>
        <v>4052.1600000000008</v>
      </c>
      <c r="V381" s="183">
        <v>0</v>
      </c>
      <c r="W381" s="25">
        <v>0.06</v>
      </c>
      <c r="X381" s="54">
        <v>44742</v>
      </c>
      <c r="Y381" s="55">
        <f t="shared" si="196"/>
        <v>50</v>
      </c>
      <c r="Z381" s="56">
        <f t="shared" si="197"/>
        <v>4.166666666666667</v>
      </c>
    </row>
    <row r="382" spans="1:26" x14ac:dyDescent="0.2">
      <c r="A382" s="1">
        <v>226</v>
      </c>
      <c r="B382" s="364" t="s">
        <v>260</v>
      </c>
      <c r="C382" s="88" t="s">
        <v>175</v>
      </c>
      <c r="D382" s="58" t="s">
        <v>30</v>
      </c>
      <c r="E382" s="59">
        <v>43344</v>
      </c>
      <c r="F382" s="393">
        <v>4295.289600000001</v>
      </c>
      <c r="G382" s="393">
        <v>0</v>
      </c>
      <c r="H382" s="482">
        <v>209</v>
      </c>
      <c r="I382" s="393">
        <f t="shared" si="209"/>
        <v>42339.283200000005</v>
      </c>
      <c r="J382" s="393">
        <f t="shared" si="210"/>
        <v>9572.3596800000014</v>
      </c>
      <c r="K382" s="488">
        <v>0</v>
      </c>
      <c r="L382" s="61"/>
      <c r="M382" s="454">
        <v>4052.1600000000003</v>
      </c>
      <c r="N382" s="24">
        <f t="shared" si="211"/>
        <v>4295.289600000001</v>
      </c>
      <c r="O382" s="447">
        <f t="shared" si="208"/>
        <v>0</v>
      </c>
      <c r="P382" s="49">
        <v>69</v>
      </c>
      <c r="Q382" s="49">
        <v>15.6</v>
      </c>
      <c r="R382" s="50">
        <f t="shared" si="198"/>
        <v>43344</v>
      </c>
      <c r="S382" s="51">
        <v>0</v>
      </c>
      <c r="T382" s="454">
        <f t="shared" si="195"/>
        <v>4295.289600000001</v>
      </c>
      <c r="U382" s="53">
        <f t="shared" si="199"/>
        <v>4052.1600000000008</v>
      </c>
      <c r="V382" s="183">
        <v>0</v>
      </c>
      <c r="W382" s="25">
        <v>0.06</v>
      </c>
      <c r="X382" s="54">
        <v>44742</v>
      </c>
      <c r="Y382" s="55">
        <f t="shared" si="196"/>
        <v>45</v>
      </c>
      <c r="Z382" s="56">
        <f t="shared" si="197"/>
        <v>3.75</v>
      </c>
    </row>
    <row r="383" spans="1:26" x14ac:dyDescent="0.2">
      <c r="A383" s="1">
        <v>227</v>
      </c>
      <c r="B383" s="496" t="s">
        <v>577</v>
      </c>
      <c r="C383" s="497" t="s">
        <v>239</v>
      </c>
      <c r="D383" s="498" t="s">
        <v>30</v>
      </c>
      <c r="E383" s="499">
        <v>44527</v>
      </c>
      <c r="F383" s="500">
        <v>3432.6749008800011</v>
      </c>
      <c r="G383" s="500">
        <v>0</v>
      </c>
      <c r="H383" s="501">
        <v>209</v>
      </c>
      <c r="I383" s="500">
        <f t="shared" ref="I383" si="212">F383/7*P383</f>
        <v>33836.366880102869</v>
      </c>
      <c r="J383" s="500">
        <f t="shared" ref="J383" si="213">F383/7*Q383</f>
        <v>7649.9612076754311</v>
      </c>
      <c r="K383" s="502">
        <v>0</v>
      </c>
      <c r="L383" s="61"/>
      <c r="M383" s="476">
        <v>3238.3725480000007</v>
      </c>
      <c r="N383" s="24">
        <f t="shared" si="211"/>
        <v>3432.6749008800011</v>
      </c>
      <c r="O383" s="447">
        <f t="shared" ref="O383" si="214">N383-F383</f>
        <v>0</v>
      </c>
      <c r="P383" s="49">
        <v>69</v>
      </c>
      <c r="Q383" s="49">
        <v>15.6</v>
      </c>
      <c r="R383" s="50">
        <f t="shared" ref="R383" si="215">E383</f>
        <v>44527</v>
      </c>
      <c r="S383" s="51">
        <v>0</v>
      </c>
      <c r="T383" s="476">
        <f t="shared" ref="T383" si="216">M383*(1+W383)</f>
        <v>3432.6749008800011</v>
      </c>
      <c r="U383" s="53">
        <f t="shared" ref="U383" si="217">T383/1.06</f>
        <v>3238.3725480000007</v>
      </c>
      <c r="V383" s="183">
        <v>0</v>
      </c>
      <c r="W383" s="25">
        <v>0.06</v>
      </c>
      <c r="X383" s="54">
        <v>44742</v>
      </c>
      <c r="Y383" s="55">
        <f t="shared" ref="Y383" si="218">(YEAR(X383)-YEAR(E383))*12+MONTH(X383)-MONTH(E383)</f>
        <v>7</v>
      </c>
      <c r="Z383" s="56">
        <f t="shared" ref="Z383" si="219">Y383/12</f>
        <v>0.58333333333333337</v>
      </c>
    </row>
    <row r="384" spans="1:26" x14ac:dyDescent="0.2">
      <c r="A384" s="1">
        <v>228</v>
      </c>
      <c r="B384" s="364" t="s">
        <v>261</v>
      </c>
      <c r="C384" s="88" t="s">
        <v>175</v>
      </c>
      <c r="D384" s="58" t="s">
        <v>30</v>
      </c>
      <c r="E384" s="59">
        <v>43349</v>
      </c>
      <c r="F384" s="393">
        <v>4295.289600000001</v>
      </c>
      <c r="G384" s="393">
        <v>0</v>
      </c>
      <c r="H384" s="482">
        <v>209</v>
      </c>
      <c r="I384" s="393">
        <f t="shared" si="209"/>
        <v>42339.283200000005</v>
      </c>
      <c r="J384" s="393">
        <f t="shared" si="210"/>
        <v>9572.3596800000014</v>
      </c>
      <c r="K384" s="488">
        <v>0</v>
      </c>
      <c r="L384" s="61"/>
      <c r="M384" s="454">
        <v>4052.1600000000003</v>
      </c>
      <c r="N384" s="24">
        <f t="shared" si="211"/>
        <v>4295.289600000001</v>
      </c>
      <c r="O384" s="447">
        <f t="shared" si="208"/>
        <v>0</v>
      </c>
      <c r="P384" s="49">
        <v>69</v>
      </c>
      <c r="Q384" s="49">
        <v>15.6</v>
      </c>
      <c r="R384" s="50">
        <f t="shared" si="198"/>
        <v>43349</v>
      </c>
      <c r="S384" s="51">
        <v>0</v>
      </c>
      <c r="T384" s="454">
        <f t="shared" si="195"/>
        <v>4295.289600000001</v>
      </c>
      <c r="U384" s="53">
        <f t="shared" si="199"/>
        <v>4052.1600000000008</v>
      </c>
      <c r="V384" s="183">
        <v>0</v>
      </c>
      <c r="W384" s="25">
        <v>0.06</v>
      </c>
      <c r="X384" s="54">
        <v>44742</v>
      </c>
      <c r="Y384" s="55">
        <f t="shared" si="196"/>
        <v>45</v>
      </c>
      <c r="Z384" s="56">
        <f t="shared" si="197"/>
        <v>3.75</v>
      </c>
    </row>
    <row r="385" spans="1:26" x14ac:dyDescent="0.2">
      <c r="A385" s="1">
        <v>229</v>
      </c>
      <c r="B385" s="364" t="s">
        <v>262</v>
      </c>
      <c r="C385" s="88" t="s">
        <v>567</v>
      </c>
      <c r="D385" s="58" t="s">
        <v>30</v>
      </c>
      <c r="E385" s="59">
        <v>42721</v>
      </c>
      <c r="F385" s="393">
        <v>3432.6749008800011</v>
      </c>
      <c r="G385" s="393">
        <v>0</v>
      </c>
      <c r="H385" s="482">
        <v>1209</v>
      </c>
      <c r="I385" s="393">
        <f t="shared" si="209"/>
        <v>33836.366880102869</v>
      </c>
      <c r="J385" s="393">
        <f t="shared" si="210"/>
        <v>8826.8783165485747</v>
      </c>
      <c r="K385" s="488">
        <f>F385/7*12+S385+S385</f>
        <v>6554.9055443657162</v>
      </c>
      <c r="L385" s="61"/>
      <c r="M385" s="454">
        <v>3238.3725480000007</v>
      </c>
      <c r="N385" s="24">
        <f t="shared" si="211"/>
        <v>3432.6749008800011</v>
      </c>
      <c r="O385" s="447">
        <f t="shared" si="208"/>
        <v>0</v>
      </c>
      <c r="P385" s="49">
        <v>69</v>
      </c>
      <c r="Q385" s="49">
        <v>18</v>
      </c>
      <c r="R385" s="50">
        <f t="shared" si="198"/>
        <v>42721</v>
      </c>
      <c r="S385" s="51">
        <v>335.16</v>
      </c>
      <c r="T385" s="454">
        <f t="shared" si="195"/>
        <v>3432.6749008800011</v>
      </c>
      <c r="U385" s="53">
        <f t="shared" si="199"/>
        <v>3238.3725480000007</v>
      </c>
      <c r="V385" s="183">
        <v>0</v>
      </c>
      <c r="W385" s="25">
        <v>0.06</v>
      </c>
      <c r="X385" s="54">
        <v>44742</v>
      </c>
      <c r="Y385" s="55">
        <f t="shared" si="196"/>
        <v>66</v>
      </c>
      <c r="Z385" s="56">
        <f t="shared" si="197"/>
        <v>5.5</v>
      </c>
    </row>
    <row r="386" spans="1:26" x14ac:dyDescent="0.2">
      <c r="A386" s="1">
        <v>230</v>
      </c>
      <c r="B386" s="364" t="s">
        <v>263</v>
      </c>
      <c r="C386" s="88" t="s">
        <v>173</v>
      </c>
      <c r="D386" s="58" t="s">
        <v>30</v>
      </c>
      <c r="E386" s="59">
        <v>44156</v>
      </c>
      <c r="F386" s="393">
        <v>3432.1104000000005</v>
      </c>
      <c r="G386" s="393">
        <v>0</v>
      </c>
      <c r="H386" s="482">
        <v>209</v>
      </c>
      <c r="I386" s="393">
        <f t="shared" si="209"/>
        <v>33830.802514285715</v>
      </c>
      <c r="J386" s="393">
        <f t="shared" si="210"/>
        <v>7648.7031771428583</v>
      </c>
      <c r="K386" s="488">
        <v>0</v>
      </c>
      <c r="L386" s="61"/>
      <c r="M386" s="454">
        <v>3237.84</v>
      </c>
      <c r="N386" s="24">
        <f t="shared" si="211"/>
        <v>3432.1104000000005</v>
      </c>
      <c r="O386" s="447">
        <f t="shared" si="208"/>
        <v>0</v>
      </c>
      <c r="P386" s="49">
        <v>69</v>
      </c>
      <c r="Q386" s="49">
        <v>15.6</v>
      </c>
      <c r="R386" s="50">
        <f t="shared" si="198"/>
        <v>44156</v>
      </c>
      <c r="S386" s="51">
        <v>0</v>
      </c>
      <c r="T386" s="454">
        <f t="shared" si="195"/>
        <v>3432.1104000000005</v>
      </c>
      <c r="U386" s="53">
        <f t="shared" si="199"/>
        <v>3237.84</v>
      </c>
      <c r="V386" s="183">
        <v>0</v>
      </c>
      <c r="W386" s="25">
        <v>0.06</v>
      </c>
      <c r="X386" s="54">
        <v>44742</v>
      </c>
      <c r="Y386" s="55">
        <f t="shared" si="196"/>
        <v>19</v>
      </c>
      <c r="Z386" s="56">
        <f t="shared" si="197"/>
        <v>1.5833333333333333</v>
      </c>
    </row>
    <row r="387" spans="1:26" x14ac:dyDescent="0.2">
      <c r="A387" s="1">
        <v>231</v>
      </c>
      <c r="B387" s="364" t="s">
        <v>264</v>
      </c>
      <c r="C387" s="88" t="s">
        <v>239</v>
      </c>
      <c r="D387" s="58" t="s">
        <v>30</v>
      </c>
      <c r="E387" s="59">
        <v>42427</v>
      </c>
      <c r="F387" s="393">
        <v>3432.6749008800011</v>
      </c>
      <c r="G387" s="393">
        <v>0</v>
      </c>
      <c r="H387" s="482">
        <v>209</v>
      </c>
      <c r="I387" s="393">
        <f t="shared" si="209"/>
        <v>33836.366880102869</v>
      </c>
      <c r="J387" s="393">
        <f t="shared" si="210"/>
        <v>10003.795425421717</v>
      </c>
      <c r="K387" s="488">
        <f>F387/7*12+S387+S387</f>
        <v>6554.9055443657162</v>
      </c>
      <c r="L387" s="61"/>
      <c r="M387" s="454">
        <v>3238.3725480000007</v>
      </c>
      <c r="N387" s="24">
        <f t="shared" si="211"/>
        <v>3432.6749008800011</v>
      </c>
      <c r="O387" s="447">
        <f t="shared" si="208"/>
        <v>0</v>
      </c>
      <c r="P387" s="49">
        <v>69</v>
      </c>
      <c r="Q387" s="49">
        <v>20.399999999999999</v>
      </c>
      <c r="R387" s="50">
        <f t="shared" si="198"/>
        <v>42427</v>
      </c>
      <c r="S387" s="51">
        <v>335.16</v>
      </c>
      <c r="T387" s="454">
        <f t="shared" si="195"/>
        <v>3432.6749008800011</v>
      </c>
      <c r="U387" s="53">
        <f t="shared" si="199"/>
        <v>3238.3725480000007</v>
      </c>
      <c r="V387" s="183">
        <v>0</v>
      </c>
      <c r="W387" s="25">
        <v>0.06</v>
      </c>
      <c r="X387" s="54">
        <v>44742</v>
      </c>
      <c r="Y387" s="55">
        <f t="shared" si="196"/>
        <v>76</v>
      </c>
      <c r="Z387" s="56">
        <f t="shared" si="197"/>
        <v>6.333333333333333</v>
      </c>
    </row>
    <row r="388" spans="1:26" x14ac:dyDescent="0.2">
      <c r="A388" s="1">
        <v>232</v>
      </c>
      <c r="B388" s="364" t="s">
        <v>265</v>
      </c>
      <c r="C388" s="88" t="s">
        <v>173</v>
      </c>
      <c r="D388" s="58" t="s">
        <v>30</v>
      </c>
      <c r="E388" s="59">
        <v>43673</v>
      </c>
      <c r="F388" s="393">
        <v>3432.2706720000006</v>
      </c>
      <c r="G388" s="393">
        <v>0</v>
      </c>
      <c r="H388" s="482">
        <v>209</v>
      </c>
      <c r="I388" s="393">
        <f t="shared" si="209"/>
        <v>33832.382338285715</v>
      </c>
      <c r="J388" s="393">
        <f t="shared" si="210"/>
        <v>7649.0603547428582</v>
      </c>
      <c r="K388" s="488">
        <v>0</v>
      </c>
      <c r="L388" s="61"/>
      <c r="M388" s="454">
        <v>3237.9912000000004</v>
      </c>
      <c r="N388" s="24">
        <f t="shared" si="211"/>
        <v>3432.2706720000006</v>
      </c>
      <c r="O388" s="447">
        <f t="shared" si="208"/>
        <v>0</v>
      </c>
      <c r="P388" s="49">
        <v>69</v>
      </c>
      <c r="Q388" s="49">
        <v>15.6</v>
      </c>
      <c r="R388" s="50">
        <f t="shared" si="198"/>
        <v>43673</v>
      </c>
      <c r="S388" s="51">
        <v>0</v>
      </c>
      <c r="T388" s="454">
        <f t="shared" si="195"/>
        <v>3432.2706720000006</v>
      </c>
      <c r="U388" s="53">
        <f t="shared" si="199"/>
        <v>3237.9912000000004</v>
      </c>
      <c r="V388" s="183">
        <v>0</v>
      </c>
      <c r="W388" s="25">
        <v>0.06</v>
      </c>
      <c r="X388" s="54">
        <v>44742</v>
      </c>
      <c r="Y388" s="55">
        <f t="shared" si="196"/>
        <v>35</v>
      </c>
      <c r="Z388" s="56">
        <f t="shared" si="197"/>
        <v>2.9166666666666665</v>
      </c>
    </row>
    <row r="389" spans="1:26" x14ac:dyDescent="0.2">
      <c r="A389" s="1">
        <v>233</v>
      </c>
      <c r="B389" s="364" t="s">
        <v>449</v>
      </c>
      <c r="C389" s="88" t="s">
        <v>173</v>
      </c>
      <c r="D389" s="58" t="s">
        <v>30</v>
      </c>
      <c r="E389" s="59">
        <v>44319</v>
      </c>
      <c r="F389" s="393">
        <v>3432.28</v>
      </c>
      <c r="G389" s="393">
        <v>0</v>
      </c>
      <c r="H389" s="482">
        <v>209</v>
      </c>
      <c r="I389" s="393">
        <f t="shared" si="209"/>
        <v>33832.474285714285</v>
      </c>
      <c r="J389" s="393">
        <f t="shared" si="210"/>
        <v>7649.0811428571433</v>
      </c>
      <c r="K389" s="488">
        <v>0</v>
      </c>
      <c r="L389" s="61"/>
      <c r="M389" s="454">
        <v>3238</v>
      </c>
      <c r="N389" s="24">
        <f t="shared" si="211"/>
        <v>3432.28</v>
      </c>
      <c r="O389" s="447">
        <f t="shared" si="208"/>
        <v>0</v>
      </c>
      <c r="P389" s="49">
        <v>69</v>
      </c>
      <c r="Q389" s="49">
        <v>15.6</v>
      </c>
      <c r="R389" s="50">
        <f t="shared" si="198"/>
        <v>44319</v>
      </c>
      <c r="S389" s="51">
        <v>0</v>
      </c>
      <c r="T389" s="454">
        <f t="shared" si="195"/>
        <v>3432.28</v>
      </c>
      <c r="U389" s="53">
        <f t="shared" si="199"/>
        <v>3238</v>
      </c>
      <c r="V389" s="183">
        <v>0</v>
      </c>
      <c r="W389" s="25">
        <v>0.06</v>
      </c>
      <c r="X389" s="54">
        <v>44742</v>
      </c>
      <c r="Y389" s="55">
        <f t="shared" si="196"/>
        <v>13</v>
      </c>
      <c r="Z389" s="56">
        <f t="shared" si="197"/>
        <v>1.0833333333333333</v>
      </c>
    </row>
    <row r="390" spans="1:26" x14ac:dyDescent="0.2">
      <c r="A390" s="1">
        <v>234</v>
      </c>
      <c r="B390" s="364" t="s">
        <v>266</v>
      </c>
      <c r="C390" s="88" t="s">
        <v>175</v>
      </c>
      <c r="D390" s="58" t="s">
        <v>30</v>
      </c>
      <c r="E390" s="59">
        <v>42847</v>
      </c>
      <c r="F390" s="393">
        <v>4295.12</v>
      </c>
      <c r="G390" s="393">
        <v>0</v>
      </c>
      <c r="H390" s="482">
        <v>209</v>
      </c>
      <c r="I390" s="393">
        <f t="shared" si="209"/>
        <v>42337.611428571428</v>
      </c>
      <c r="J390" s="393">
        <f t="shared" si="210"/>
        <v>11044.594285714285</v>
      </c>
      <c r="K390" s="488">
        <f>F390/7*12+S390+S390</f>
        <v>8033.3828571428567</v>
      </c>
      <c r="L390" s="61"/>
      <c r="M390" s="454">
        <v>4052</v>
      </c>
      <c r="N390" s="24">
        <f t="shared" si="211"/>
        <v>4295.12</v>
      </c>
      <c r="O390" s="447">
        <f t="shared" si="208"/>
        <v>0</v>
      </c>
      <c r="P390" s="49">
        <v>69</v>
      </c>
      <c r="Q390" s="49">
        <v>18</v>
      </c>
      <c r="R390" s="50">
        <f t="shared" si="198"/>
        <v>42847</v>
      </c>
      <c r="S390" s="51">
        <v>335.16</v>
      </c>
      <c r="T390" s="454">
        <f t="shared" si="195"/>
        <v>4295.12</v>
      </c>
      <c r="U390" s="53">
        <f t="shared" si="199"/>
        <v>4051.9999999999995</v>
      </c>
      <c r="V390" s="183">
        <v>0</v>
      </c>
      <c r="W390" s="25">
        <v>0.06</v>
      </c>
      <c r="X390" s="54">
        <v>44742</v>
      </c>
      <c r="Y390" s="55">
        <f t="shared" si="196"/>
        <v>62</v>
      </c>
      <c r="Z390" s="56">
        <f t="shared" si="197"/>
        <v>5.166666666666667</v>
      </c>
    </row>
    <row r="391" spans="1:26" x14ac:dyDescent="0.2">
      <c r="A391" s="1">
        <v>235</v>
      </c>
      <c r="B391" s="364" t="s">
        <v>267</v>
      </c>
      <c r="C391" s="88" t="s">
        <v>175</v>
      </c>
      <c r="D391" s="58" t="s">
        <v>30</v>
      </c>
      <c r="E391" s="59">
        <v>43516</v>
      </c>
      <c r="F391" s="393">
        <v>4295.12</v>
      </c>
      <c r="G391" s="393">
        <v>0</v>
      </c>
      <c r="H391" s="482">
        <v>209</v>
      </c>
      <c r="I391" s="393">
        <f t="shared" si="209"/>
        <v>42337.611428571428</v>
      </c>
      <c r="J391" s="393">
        <f t="shared" si="210"/>
        <v>9571.9817142857137</v>
      </c>
      <c r="K391" s="488">
        <v>0</v>
      </c>
      <c r="L391" s="61"/>
      <c r="M391" s="454">
        <v>4052</v>
      </c>
      <c r="N391" s="24">
        <f t="shared" si="211"/>
        <v>4295.12</v>
      </c>
      <c r="O391" s="447">
        <f t="shared" si="208"/>
        <v>0</v>
      </c>
      <c r="P391" s="49">
        <v>69</v>
      </c>
      <c r="Q391" s="49">
        <v>15.6</v>
      </c>
      <c r="R391" s="50">
        <f t="shared" si="198"/>
        <v>43516</v>
      </c>
      <c r="S391" s="51">
        <v>0</v>
      </c>
      <c r="T391" s="454">
        <f t="shared" si="195"/>
        <v>4295.12</v>
      </c>
      <c r="U391" s="53">
        <f t="shared" si="199"/>
        <v>4051.9999999999995</v>
      </c>
      <c r="V391" s="183">
        <v>0</v>
      </c>
      <c r="W391" s="25">
        <v>0.06</v>
      </c>
      <c r="X391" s="54">
        <v>44742</v>
      </c>
      <c r="Y391" s="55">
        <f t="shared" si="196"/>
        <v>40</v>
      </c>
      <c r="Z391" s="56">
        <f t="shared" si="197"/>
        <v>3.3333333333333335</v>
      </c>
    </row>
    <row r="392" spans="1:26" x14ac:dyDescent="0.2">
      <c r="A392" s="1">
        <v>236</v>
      </c>
      <c r="B392" s="364" t="s">
        <v>268</v>
      </c>
      <c r="C392" s="88" t="s">
        <v>463</v>
      </c>
      <c r="D392" s="58" t="s">
        <v>30</v>
      </c>
      <c r="E392" s="59">
        <v>43395</v>
      </c>
      <c r="F392" s="393">
        <v>4022.8272000000006</v>
      </c>
      <c r="G392" s="393">
        <v>0</v>
      </c>
      <c r="H392" s="482">
        <v>209</v>
      </c>
      <c r="I392" s="393">
        <f t="shared" si="209"/>
        <v>39653.582399999999</v>
      </c>
      <c r="J392" s="393">
        <f t="shared" si="210"/>
        <v>8965.1577600000001</v>
      </c>
      <c r="K392" s="488">
        <v>0</v>
      </c>
      <c r="L392" s="61"/>
      <c r="M392" s="454">
        <v>3795.1200000000003</v>
      </c>
      <c r="N392" s="24">
        <f t="shared" si="211"/>
        <v>4022.8272000000006</v>
      </c>
      <c r="O392" s="447">
        <f t="shared" si="208"/>
        <v>0</v>
      </c>
      <c r="P392" s="49">
        <v>69</v>
      </c>
      <c r="Q392" s="49">
        <v>15.6</v>
      </c>
      <c r="R392" s="50">
        <f t="shared" si="198"/>
        <v>43395</v>
      </c>
      <c r="S392" s="51">
        <v>0</v>
      </c>
      <c r="T392" s="454">
        <f t="shared" si="195"/>
        <v>4022.8272000000006</v>
      </c>
      <c r="U392" s="53">
        <f t="shared" si="199"/>
        <v>3795.1200000000003</v>
      </c>
      <c r="V392" s="183">
        <v>0</v>
      </c>
      <c r="W392" s="25">
        <v>0.06</v>
      </c>
      <c r="X392" s="54">
        <v>44742</v>
      </c>
      <c r="Y392" s="55">
        <f t="shared" si="196"/>
        <v>44</v>
      </c>
      <c r="Z392" s="56">
        <f t="shared" si="197"/>
        <v>3.6666666666666665</v>
      </c>
    </row>
    <row r="393" spans="1:26" x14ac:dyDescent="0.2">
      <c r="A393" s="1">
        <v>237</v>
      </c>
      <c r="B393" s="364" t="s">
        <v>468</v>
      </c>
      <c r="C393" s="88" t="s">
        <v>239</v>
      </c>
      <c r="D393" s="58" t="s">
        <v>30</v>
      </c>
      <c r="E393" s="59">
        <v>44404</v>
      </c>
      <c r="F393" s="393">
        <v>3432.6749008800011</v>
      </c>
      <c r="G393" s="393">
        <v>0</v>
      </c>
      <c r="H393" s="482">
        <v>209</v>
      </c>
      <c r="I393" s="393">
        <f t="shared" si="209"/>
        <v>33836.366880102869</v>
      </c>
      <c r="J393" s="393">
        <f t="shared" si="210"/>
        <v>10003.795425421717</v>
      </c>
      <c r="K393" s="488">
        <f>F393/7*12+S393+S393</f>
        <v>6554.9055443657162</v>
      </c>
      <c r="L393" s="61"/>
      <c r="M393" s="454">
        <v>3238.3725480000007</v>
      </c>
      <c r="N393" s="24">
        <f t="shared" si="211"/>
        <v>3432.6749008800011</v>
      </c>
      <c r="O393" s="447">
        <f t="shared" si="208"/>
        <v>0</v>
      </c>
      <c r="P393" s="49">
        <v>69</v>
      </c>
      <c r="Q393" s="49">
        <v>20.399999999999999</v>
      </c>
      <c r="R393" s="50">
        <f t="shared" si="198"/>
        <v>44404</v>
      </c>
      <c r="S393" s="51">
        <v>335.16</v>
      </c>
      <c r="T393" s="454">
        <f t="shared" si="195"/>
        <v>3432.6749008800011</v>
      </c>
      <c r="U393" s="53">
        <f t="shared" si="199"/>
        <v>3238.3725480000007</v>
      </c>
      <c r="V393" s="183">
        <v>0</v>
      </c>
      <c r="W393" s="25">
        <v>0.06</v>
      </c>
      <c r="X393" s="54">
        <v>44742</v>
      </c>
      <c r="Y393" s="55">
        <f t="shared" si="196"/>
        <v>11</v>
      </c>
      <c r="Z393" s="56">
        <f t="shared" si="197"/>
        <v>0.91666666666666663</v>
      </c>
    </row>
    <row r="394" spans="1:26" x14ac:dyDescent="0.2">
      <c r="A394" s="1">
        <v>238</v>
      </c>
      <c r="B394" s="364" t="s">
        <v>469</v>
      </c>
      <c r="C394" s="88" t="s">
        <v>173</v>
      </c>
      <c r="D394" s="58" t="s">
        <v>30</v>
      </c>
      <c r="E394" s="59">
        <v>43640</v>
      </c>
      <c r="F394" s="393">
        <v>3432.1104000000005</v>
      </c>
      <c r="G394" s="393">
        <v>0</v>
      </c>
      <c r="H394" s="482">
        <v>209</v>
      </c>
      <c r="I394" s="393">
        <f t="shared" si="209"/>
        <v>33830.802514285715</v>
      </c>
      <c r="J394" s="393">
        <f t="shared" si="210"/>
        <v>7648.7031771428583</v>
      </c>
      <c r="K394" s="488">
        <v>0</v>
      </c>
      <c r="L394" s="61"/>
      <c r="M394" s="454">
        <v>3237.84</v>
      </c>
      <c r="N394" s="24">
        <f t="shared" si="211"/>
        <v>3432.1104000000005</v>
      </c>
      <c r="O394" s="447">
        <f t="shared" si="208"/>
        <v>0</v>
      </c>
      <c r="P394" s="49">
        <v>69</v>
      </c>
      <c r="Q394" s="49">
        <v>15.6</v>
      </c>
      <c r="R394" s="50">
        <f t="shared" si="198"/>
        <v>43640</v>
      </c>
      <c r="S394" s="51">
        <v>0</v>
      </c>
      <c r="T394" s="454">
        <f t="shared" si="195"/>
        <v>3432.1104000000005</v>
      </c>
      <c r="U394" s="53">
        <f t="shared" si="199"/>
        <v>3237.84</v>
      </c>
      <c r="V394" s="183">
        <v>0</v>
      </c>
      <c r="W394" s="25">
        <v>0.06</v>
      </c>
      <c r="X394" s="54">
        <v>44742</v>
      </c>
      <c r="Y394" s="55">
        <f t="shared" si="196"/>
        <v>36</v>
      </c>
      <c r="Z394" s="56">
        <f t="shared" si="197"/>
        <v>3</v>
      </c>
    </row>
    <row r="395" spans="1:26" x14ac:dyDescent="0.2">
      <c r="A395" s="1">
        <v>239</v>
      </c>
      <c r="B395" s="364" t="s">
        <v>269</v>
      </c>
      <c r="C395" s="88" t="s">
        <v>173</v>
      </c>
      <c r="D395" s="58" t="s">
        <v>30</v>
      </c>
      <c r="E395" s="59">
        <v>43150</v>
      </c>
      <c r="F395" s="393">
        <v>3432.6749008800011</v>
      </c>
      <c r="G395" s="393">
        <v>0</v>
      </c>
      <c r="H395" s="482">
        <v>209</v>
      </c>
      <c r="I395" s="393">
        <f t="shared" si="209"/>
        <v>33836.366880102869</v>
      </c>
      <c r="J395" s="393">
        <f t="shared" si="210"/>
        <v>8826.8783165485747</v>
      </c>
      <c r="K395" s="488">
        <v>0</v>
      </c>
      <c r="L395" s="61"/>
      <c r="M395" s="454">
        <v>3238.3725480000007</v>
      </c>
      <c r="N395" s="24">
        <f t="shared" si="211"/>
        <v>3432.6749008800011</v>
      </c>
      <c r="O395" s="447">
        <f t="shared" si="208"/>
        <v>0</v>
      </c>
      <c r="P395" s="49">
        <v>69</v>
      </c>
      <c r="Q395" s="49">
        <v>18</v>
      </c>
      <c r="R395" s="50">
        <f t="shared" si="198"/>
        <v>43150</v>
      </c>
      <c r="S395" s="51">
        <v>0</v>
      </c>
      <c r="T395" s="454">
        <f t="shared" si="195"/>
        <v>3432.6749008800011</v>
      </c>
      <c r="U395" s="53">
        <f t="shared" si="199"/>
        <v>3238.3725480000007</v>
      </c>
      <c r="V395" s="183">
        <v>0</v>
      </c>
      <c r="W395" s="25">
        <v>0.06</v>
      </c>
      <c r="X395" s="54">
        <v>44742</v>
      </c>
      <c r="Y395" s="55">
        <f t="shared" si="196"/>
        <v>52</v>
      </c>
      <c r="Z395" s="56">
        <f t="shared" si="197"/>
        <v>4.333333333333333</v>
      </c>
    </row>
    <row r="396" spans="1:26" x14ac:dyDescent="0.2">
      <c r="A396" s="1">
        <v>240</v>
      </c>
      <c r="B396" s="364" t="s">
        <v>537</v>
      </c>
      <c r="C396" s="88" t="s">
        <v>463</v>
      </c>
      <c r="D396" s="58" t="s">
        <v>30</v>
      </c>
      <c r="E396" s="59">
        <v>44013</v>
      </c>
      <c r="F396" s="393">
        <v>4022.7000000000003</v>
      </c>
      <c r="G396" s="393">
        <v>0</v>
      </c>
      <c r="H396" s="482">
        <v>209</v>
      </c>
      <c r="I396" s="393">
        <f t="shared" si="209"/>
        <v>39652.328571428574</v>
      </c>
      <c r="J396" s="393">
        <f t="shared" si="210"/>
        <v>8964.8742857142861</v>
      </c>
      <c r="K396" s="488">
        <v>0</v>
      </c>
      <c r="L396" s="61"/>
      <c r="M396" s="454">
        <v>3795</v>
      </c>
      <c r="N396" s="24">
        <f t="shared" si="211"/>
        <v>4022.7000000000003</v>
      </c>
      <c r="O396" s="447">
        <f t="shared" si="208"/>
        <v>0</v>
      </c>
      <c r="P396" s="49">
        <v>69</v>
      </c>
      <c r="Q396" s="49">
        <v>15.6</v>
      </c>
      <c r="R396" s="50">
        <f t="shared" si="198"/>
        <v>44013</v>
      </c>
      <c r="S396" s="51">
        <v>0</v>
      </c>
      <c r="T396" s="454">
        <f t="shared" si="195"/>
        <v>4022.7000000000003</v>
      </c>
      <c r="U396" s="53">
        <f t="shared" si="199"/>
        <v>3795</v>
      </c>
      <c r="V396" s="183">
        <v>0</v>
      </c>
      <c r="W396" s="25">
        <v>0.06</v>
      </c>
      <c r="X396" s="54">
        <v>44742</v>
      </c>
      <c r="Y396" s="55">
        <f t="shared" si="196"/>
        <v>23</v>
      </c>
      <c r="Z396" s="56">
        <f t="shared" si="197"/>
        <v>1.9166666666666667</v>
      </c>
    </row>
    <row r="397" spans="1:26" x14ac:dyDescent="0.2">
      <c r="A397" s="1">
        <v>241</v>
      </c>
      <c r="B397" s="496" t="s">
        <v>576</v>
      </c>
      <c r="C397" s="497" t="s">
        <v>239</v>
      </c>
      <c r="D397" s="498" t="s">
        <v>30</v>
      </c>
      <c r="E397" s="499">
        <v>44520</v>
      </c>
      <c r="F397" s="500">
        <v>3433</v>
      </c>
      <c r="G397" s="500">
        <v>0</v>
      </c>
      <c r="H397" s="501">
        <v>209</v>
      </c>
      <c r="I397" s="500">
        <f t="shared" ref="I397" si="220">F397/7*P397</f>
        <v>33839.571428571428</v>
      </c>
      <c r="J397" s="500">
        <f t="shared" ref="J397" si="221">F397/7*Q397</f>
        <v>7650.6857142857143</v>
      </c>
      <c r="K397" s="502">
        <v>0</v>
      </c>
      <c r="L397" s="61"/>
      <c r="M397" s="476">
        <v>3238.67924528</v>
      </c>
      <c r="N397" s="24">
        <f t="shared" si="211"/>
        <v>3432.9999999968004</v>
      </c>
      <c r="O397" s="447">
        <v>0</v>
      </c>
      <c r="P397" s="49">
        <v>69</v>
      </c>
      <c r="Q397" s="49">
        <v>15.6</v>
      </c>
      <c r="R397" s="50">
        <f t="shared" si="198"/>
        <v>44520</v>
      </c>
      <c r="S397" s="51">
        <v>0</v>
      </c>
      <c r="T397" s="476">
        <f t="shared" si="195"/>
        <v>3432.9999999968004</v>
      </c>
      <c r="U397" s="53">
        <f t="shared" si="199"/>
        <v>3238.67924528</v>
      </c>
      <c r="V397" s="183"/>
      <c r="W397" s="25">
        <v>0.06</v>
      </c>
      <c r="X397" s="54">
        <v>44727</v>
      </c>
      <c r="Y397" s="55">
        <f t="shared" si="196"/>
        <v>7</v>
      </c>
      <c r="Z397" s="56">
        <f t="shared" si="197"/>
        <v>0.58333333333333337</v>
      </c>
    </row>
    <row r="398" spans="1:26" x14ac:dyDescent="0.2">
      <c r="A398" s="1">
        <v>242</v>
      </c>
      <c r="B398" s="364" t="s">
        <v>270</v>
      </c>
      <c r="C398" s="88" t="s">
        <v>195</v>
      </c>
      <c r="D398" s="58" t="s">
        <v>30</v>
      </c>
      <c r="E398" s="59">
        <v>43836</v>
      </c>
      <c r="F398" s="393">
        <v>4426.5600000000004</v>
      </c>
      <c r="G398" s="393">
        <v>0</v>
      </c>
      <c r="H398" s="482">
        <v>209</v>
      </c>
      <c r="I398" s="393">
        <f t="shared" si="209"/>
        <v>43633.234285714294</v>
      </c>
      <c r="J398" s="393">
        <f t="shared" si="210"/>
        <v>9864.9051428571438</v>
      </c>
      <c r="K398" s="488">
        <v>0</v>
      </c>
      <c r="L398" s="61"/>
      <c r="M398" s="454">
        <v>4176</v>
      </c>
      <c r="N398" s="24">
        <f t="shared" si="211"/>
        <v>4426.5600000000004</v>
      </c>
      <c r="O398" s="447">
        <f t="shared" si="208"/>
        <v>0</v>
      </c>
      <c r="P398" s="49">
        <v>69</v>
      </c>
      <c r="Q398" s="49">
        <v>15.6</v>
      </c>
      <c r="R398" s="50">
        <f t="shared" si="198"/>
        <v>43836</v>
      </c>
      <c r="S398" s="51">
        <v>0</v>
      </c>
      <c r="T398" s="454">
        <f t="shared" si="195"/>
        <v>4426.5600000000004</v>
      </c>
      <c r="U398" s="53">
        <f t="shared" si="199"/>
        <v>4176</v>
      </c>
      <c r="V398" s="183">
        <v>0</v>
      </c>
      <c r="W398" s="25">
        <v>0.06</v>
      </c>
      <c r="X398" s="54">
        <v>44742</v>
      </c>
      <c r="Y398" s="55">
        <f t="shared" si="196"/>
        <v>29</v>
      </c>
      <c r="Z398" s="56">
        <f t="shared" si="197"/>
        <v>2.4166666666666665</v>
      </c>
    </row>
    <row r="399" spans="1:26" x14ac:dyDescent="0.2">
      <c r="A399" s="1">
        <v>243</v>
      </c>
      <c r="B399" s="364" t="s">
        <v>470</v>
      </c>
      <c r="C399" s="88" t="s">
        <v>239</v>
      </c>
      <c r="D399" s="58" t="s">
        <v>30</v>
      </c>
      <c r="E399" s="59">
        <v>44380</v>
      </c>
      <c r="F399" s="393">
        <v>3432.1104000000005</v>
      </c>
      <c r="G399" s="393">
        <v>0</v>
      </c>
      <c r="H399" s="482">
        <v>209</v>
      </c>
      <c r="I399" s="393">
        <f t="shared" si="209"/>
        <v>33830.802514285715</v>
      </c>
      <c r="J399" s="393">
        <f t="shared" si="210"/>
        <v>7648.7031771428583</v>
      </c>
      <c r="K399" s="488">
        <v>0</v>
      </c>
      <c r="L399" s="61"/>
      <c r="M399" s="454">
        <v>3237.84</v>
      </c>
      <c r="N399" s="24">
        <f t="shared" si="211"/>
        <v>3432.1104000000005</v>
      </c>
      <c r="O399" s="447">
        <f t="shared" si="208"/>
        <v>0</v>
      </c>
      <c r="P399" s="49">
        <v>69</v>
      </c>
      <c r="Q399" s="49">
        <v>15.6</v>
      </c>
      <c r="R399" s="50">
        <f t="shared" si="198"/>
        <v>44380</v>
      </c>
      <c r="S399" s="51">
        <v>0</v>
      </c>
      <c r="T399" s="454">
        <f t="shared" si="195"/>
        <v>3432.1104000000005</v>
      </c>
      <c r="U399" s="53">
        <f t="shared" si="199"/>
        <v>3237.84</v>
      </c>
      <c r="V399" s="183">
        <v>0</v>
      </c>
      <c r="W399" s="25">
        <v>0.06</v>
      </c>
      <c r="X399" s="54">
        <v>44742</v>
      </c>
      <c r="Y399" s="55">
        <f t="shared" si="196"/>
        <v>11</v>
      </c>
      <c r="Z399" s="56">
        <f t="shared" si="197"/>
        <v>0.91666666666666663</v>
      </c>
    </row>
    <row r="400" spans="1:26" x14ac:dyDescent="0.2">
      <c r="A400" s="1">
        <v>244</v>
      </c>
      <c r="B400" s="364" t="s">
        <v>271</v>
      </c>
      <c r="C400" s="88" t="s">
        <v>175</v>
      </c>
      <c r="D400" s="58" t="s">
        <v>30</v>
      </c>
      <c r="E400" s="59">
        <v>44162</v>
      </c>
      <c r="F400" s="393">
        <v>4295.12</v>
      </c>
      <c r="G400" s="393">
        <v>0</v>
      </c>
      <c r="H400" s="482">
        <v>209</v>
      </c>
      <c r="I400" s="393">
        <f t="shared" si="209"/>
        <v>42337.611428571428</v>
      </c>
      <c r="J400" s="393">
        <f t="shared" si="210"/>
        <v>9571.9817142857137</v>
      </c>
      <c r="K400" s="488">
        <v>0</v>
      </c>
      <c r="L400" s="61"/>
      <c r="M400" s="454">
        <v>4052</v>
      </c>
      <c r="N400" s="24">
        <f t="shared" si="211"/>
        <v>4295.12</v>
      </c>
      <c r="O400" s="447">
        <f t="shared" si="208"/>
        <v>0</v>
      </c>
      <c r="P400" s="49">
        <v>69</v>
      </c>
      <c r="Q400" s="49">
        <v>15.6</v>
      </c>
      <c r="R400" s="50">
        <f t="shared" si="198"/>
        <v>44162</v>
      </c>
      <c r="S400" s="51">
        <v>0</v>
      </c>
      <c r="T400" s="454">
        <f t="shared" si="195"/>
        <v>4295.12</v>
      </c>
      <c r="U400" s="53">
        <f t="shared" si="199"/>
        <v>4051.9999999999995</v>
      </c>
      <c r="V400" s="183">
        <v>0</v>
      </c>
      <c r="W400" s="25">
        <v>0.06</v>
      </c>
      <c r="X400" s="54">
        <v>44742</v>
      </c>
      <c r="Y400" s="55">
        <f t="shared" si="196"/>
        <v>19</v>
      </c>
      <c r="Z400" s="56">
        <f t="shared" si="197"/>
        <v>1.5833333333333333</v>
      </c>
    </row>
    <row r="401" spans="1:26" x14ac:dyDescent="0.2">
      <c r="A401" s="1">
        <v>245</v>
      </c>
      <c r="B401" s="364" t="s">
        <v>450</v>
      </c>
      <c r="C401" s="88" t="s">
        <v>239</v>
      </c>
      <c r="D401" s="58" t="s">
        <v>30</v>
      </c>
      <c r="E401" s="59">
        <v>44303</v>
      </c>
      <c r="F401" s="393">
        <v>3432.28</v>
      </c>
      <c r="G401" s="393">
        <v>0</v>
      </c>
      <c r="H401" s="482">
        <v>209</v>
      </c>
      <c r="I401" s="393">
        <f t="shared" si="209"/>
        <v>33832.474285714285</v>
      </c>
      <c r="J401" s="393">
        <f t="shared" si="210"/>
        <v>7649.0811428571433</v>
      </c>
      <c r="K401" s="488">
        <v>0</v>
      </c>
      <c r="L401" s="61"/>
      <c r="M401" s="454">
        <v>3238</v>
      </c>
      <c r="N401" s="24">
        <f t="shared" si="211"/>
        <v>3432.28</v>
      </c>
      <c r="O401" s="447">
        <f t="shared" si="208"/>
        <v>0</v>
      </c>
      <c r="P401" s="49">
        <v>69</v>
      </c>
      <c r="Q401" s="49">
        <v>15.6</v>
      </c>
      <c r="R401" s="50">
        <f t="shared" si="198"/>
        <v>44303</v>
      </c>
      <c r="S401" s="51">
        <v>0</v>
      </c>
      <c r="T401" s="454">
        <f t="shared" si="195"/>
        <v>3432.28</v>
      </c>
      <c r="U401" s="53">
        <f t="shared" si="199"/>
        <v>3238</v>
      </c>
      <c r="V401" s="183">
        <v>0</v>
      </c>
      <c r="W401" s="25">
        <v>0.06</v>
      </c>
      <c r="X401" s="54">
        <v>44742</v>
      </c>
      <c r="Y401" s="55">
        <f t="shared" si="196"/>
        <v>14</v>
      </c>
      <c r="Z401" s="56">
        <f t="shared" si="197"/>
        <v>1.1666666666666667</v>
      </c>
    </row>
    <row r="402" spans="1:26" x14ac:dyDescent="0.2">
      <c r="A402" s="1">
        <v>246</v>
      </c>
      <c r="B402" s="364" t="s">
        <v>538</v>
      </c>
      <c r="C402" s="88" t="s">
        <v>567</v>
      </c>
      <c r="D402" s="58" t="s">
        <v>30</v>
      </c>
      <c r="E402" s="59">
        <v>44404</v>
      </c>
      <c r="F402" s="393">
        <v>3432.28</v>
      </c>
      <c r="G402" s="393">
        <v>0</v>
      </c>
      <c r="H402" s="482">
        <v>209</v>
      </c>
      <c r="I402" s="393">
        <f t="shared" si="209"/>
        <v>33832.474285714285</v>
      </c>
      <c r="J402" s="393">
        <f t="shared" si="210"/>
        <v>7649.0811428571433</v>
      </c>
      <c r="K402" s="488">
        <v>0</v>
      </c>
      <c r="L402" s="61"/>
      <c r="M402" s="454">
        <v>3238</v>
      </c>
      <c r="N402" s="24">
        <f t="shared" si="211"/>
        <v>3432.28</v>
      </c>
      <c r="O402" s="447">
        <f t="shared" si="208"/>
        <v>0</v>
      </c>
      <c r="P402" s="49">
        <v>69</v>
      </c>
      <c r="Q402" s="49">
        <v>15.6</v>
      </c>
      <c r="R402" s="50">
        <f t="shared" si="198"/>
        <v>44404</v>
      </c>
      <c r="S402" s="51">
        <v>0</v>
      </c>
      <c r="T402" s="454">
        <f t="shared" si="195"/>
        <v>3432.28</v>
      </c>
      <c r="U402" s="53">
        <f t="shared" si="199"/>
        <v>3238</v>
      </c>
      <c r="V402" s="183">
        <v>0</v>
      </c>
      <c r="W402" s="25">
        <v>0.06</v>
      </c>
      <c r="X402" s="54">
        <v>44742</v>
      </c>
      <c r="Y402" s="55">
        <f t="shared" si="196"/>
        <v>11</v>
      </c>
      <c r="Z402" s="56">
        <f t="shared" si="197"/>
        <v>0.91666666666666663</v>
      </c>
    </row>
    <row r="403" spans="1:26" x14ac:dyDescent="0.2">
      <c r="A403" s="1">
        <v>247</v>
      </c>
      <c r="B403" s="364" t="s">
        <v>272</v>
      </c>
      <c r="C403" s="88" t="s">
        <v>567</v>
      </c>
      <c r="D403" s="58" t="s">
        <v>30</v>
      </c>
      <c r="E403" s="59">
        <v>42925</v>
      </c>
      <c r="F403" s="393">
        <v>3432.6749008800011</v>
      </c>
      <c r="G403" s="393">
        <v>0</v>
      </c>
      <c r="H403" s="482">
        <v>209</v>
      </c>
      <c r="I403" s="393">
        <f t="shared" si="209"/>
        <v>33836.366880102869</v>
      </c>
      <c r="J403" s="393">
        <f t="shared" si="210"/>
        <v>7649.9612076754311</v>
      </c>
      <c r="K403" s="488">
        <v>0</v>
      </c>
      <c r="L403" s="61"/>
      <c r="M403" s="454">
        <v>3238.3725480000007</v>
      </c>
      <c r="N403" s="24">
        <f t="shared" si="211"/>
        <v>3432.6749008800011</v>
      </c>
      <c r="O403" s="447">
        <f t="shared" si="208"/>
        <v>0</v>
      </c>
      <c r="P403" s="49">
        <v>69</v>
      </c>
      <c r="Q403" s="49">
        <v>15.6</v>
      </c>
      <c r="R403" s="50">
        <f t="shared" si="198"/>
        <v>42925</v>
      </c>
      <c r="S403" s="51">
        <v>0</v>
      </c>
      <c r="T403" s="454">
        <f t="shared" si="195"/>
        <v>3432.6749008800011</v>
      </c>
      <c r="U403" s="53">
        <f t="shared" si="199"/>
        <v>3238.3725480000007</v>
      </c>
      <c r="V403" s="183">
        <v>0</v>
      </c>
      <c r="W403" s="25">
        <v>0.06</v>
      </c>
      <c r="X403" s="54">
        <v>44742</v>
      </c>
      <c r="Y403" s="55">
        <f t="shared" si="196"/>
        <v>59</v>
      </c>
      <c r="Z403" s="56">
        <f t="shared" si="197"/>
        <v>4.916666666666667</v>
      </c>
    </row>
    <row r="404" spans="1:26" x14ac:dyDescent="0.2">
      <c r="A404" s="1">
        <v>248</v>
      </c>
      <c r="B404" s="364" t="s">
        <v>273</v>
      </c>
      <c r="C404" s="88" t="s">
        <v>195</v>
      </c>
      <c r="D404" s="58" t="s">
        <v>30</v>
      </c>
      <c r="E404" s="59">
        <v>42582</v>
      </c>
      <c r="F404" s="393">
        <v>4426.5600000000004</v>
      </c>
      <c r="G404" s="393">
        <v>0</v>
      </c>
      <c r="H404" s="482">
        <v>209</v>
      </c>
      <c r="I404" s="393">
        <f t="shared" si="209"/>
        <v>43633.234285714294</v>
      </c>
      <c r="J404" s="393">
        <f t="shared" si="210"/>
        <v>11382.582857142859</v>
      </c>
      <c r="K404" s="488">
        <f>F404/7*12+S404+S404</f>
        <v>8258.7085714285731</v>
      </c>
      <c r="L404" s="61"/>
      <c r="M404" s="454">
        <v>4176</v>
      </c>
      <c r="N404" s="24">
        <f t="shared" si="211"/>
        <v>4426.5600000000004</v>
      </c>
      <c r="O404" s="447">
        <f t="shared" si="208"/>
        <v>0</v>
      </c>
      <c r="P404" s="49">
        <v>69</v>
      </c>
      <c r="Q404" s="49">
        <v>18</v>
      </c>
      <c r="R404" s="50">
        <f t="shared" si="198"/>
        <v>42582</v>
      </c>
      <c r="S404" s="51">
        <v>335.16</v>
      </c>
      <c r="T404" s="454">
        <f t="shared" si="195"/>
        <v>4426.5600000000004</v>
      </c>
      <c r="U404" s="53">
        <f t="shared" si="199"/>
        <v>4176</v>
      </c>
      <c r="V404" s="183">
        <v>0</v>
      </c>
      <c r="W404" s="25">
        <v>0.06</v>
      </c>
      <c r="X404" s="54">
        <v>44742</v>
      </c>
      <c r="Y404" s="55">
        <f t="shared" si="196"/>
        <v>71</v>
      </c>
      <c r="Z404" s="56">
        <f t="shared" si="197"/>
        <v>5.916666666666667</v>
      </c>
    </row>
    <row r="405" spans="1:26" x14ac:dyDescent="0.2">
      <c r="A405" s="1">
        <v>249</v>
      </c>
      <c r="B405" s="19" t="s">
        <v>274</v>
      </c>
      <c r="C405" s="88" t="s">
        <v>463</v>
      </c>
      <c r="D405" s="58" t="s">
        <v>30</v>
      </c>
      <c r="E405" s="59">
        <v>43355</v>
      </c>
      <c r="F405" s="393">
        <v>4022.8272000000006</v>
      </c>
      <c r="G405" s="393">
        <v>0</v>
      </c>
      <c r="H405" s="482">
        <v>209</v>
      </c>
      <c r="I405" s="393">
        <f t="shared" si="209"/>
        <v>39653.582399999999</v>
      </c>
      <c r="J405" s="393">
        <f t="shared" si="210"/>
        <v>8965.1577600000001</v>
      </c>
      <c r="K405" s="488">
        <v>0</v>
      </c>
      <c r="L405" s="61"/>
      <c r="M405" s="454">
        <v>3795.1200000000003</v>
      </c>
      <c r="N405" s="24">
        <f t="shared" si="211"/>
        <v>4022.8272000000006</v>
      </c>
      <c r="O405" s="447">
        <f t="shared" si="208"/>
        <v>0</v>
      </c>
      <c r="P405" s="49">
        <v>69</v>
      </c>
      <c r="Q405" s="49">
        <v>15.6</v>
      </c>
      <c r="R405" s="50">
        <f t="shared" si="198"/>
        <v>43355</v>
      </c>
      <c r="S405" s="51">
        <v>0</v>
      </c>
      <c r="T405" s="454">
        <f t="shared" si="195"/>
        <v>4022.8272000000006</v>
      </c>
      <c r="U405" s="53">
        <f t="shared" si="199"/>
        <v>3795.1200000000003</v>
      </c>
      <c r="V405" s="183">
        <v>0</v>
      </c>
      <c r="W405" s="25">
        <v>0.06</v>
      </c>
      <c r="X405" s="54">
        <v>44742</v>
      </c>
      <c r="Y405" s="55">
        <f t="shared" si="196"/>
        <v>45</v>
      </c>
      <c r="Z405" s="56">
        <f t="shared" si="197"/>
        <v>3.75</v>
      </c>
    </row>
    <row r="406" spans="1:26" x14ac:dyDescent="0.2">
      <c r="A406" s="1">
        <v>250</v>
      </c>
      <c r="B406" s="19" t="s">
        <v>275</v>
      </c>
      <c r="C406" s="88" t="s">
        <v>463</v>
      </c>
      <c r="D406" s="58" t="s">
        <v>30</v>
      </c>
      <c r="E406" s="59">
        <v>43760</v>
      </c>
      <c r="F406" s="393">
        <v>4022.8272000000006</v>
      </c>
      <c r="G406" s="393">
        <v>0</v>
      </c>
      <c r="H406" s="482">
        <v>209</v>
      </c>
      <c r="I406" s="393">
        <f t="shared" si="209"/>
        <v>39653.582399999999</v>
      </c>
      <c r="J406" s="393">
        <f t="shared" si="210"/>
        <v>8965.1577600000001</v>
      </c>
      <c r="K406" s="488">
        <v>0</v>
      </c>
      <c r="L406" s="61"/>
      <c r="M406" s="454">
        <v>3795.1200000000003</v>
      </c>
      <c r="N406" s="24">
        <f t="shared" si="211"/>
        <v>4022.8272000000006</v>
      </c>
      <c r="O406" s="447">
        <f t="shared" si="208"/>
        <v>0</v>
      </c>
      <c r="P406" s="49">
        <v>69</v>
      </c>
      <c r="Q406" s="49">
        <v>15.6</v>
      </c>
      <c r="R406" s="50">
        <f t="shared" si="198"/>
        <v>43760</v>
      </c>
      <c r="S406" s="51">
        <v>0</v>
      </c>
      <c r="T406" s="454">
        <f t="shared" si="195"/>
        <v>4022.8272000000006</v>
      </c>
      <c r="U406" s="53">
        <f t="shared" si="199"/>
        <v>3795.1200000000003</v>
      </c>
      <c r="V406" s="183">
        <v>0</v>
      </c>
      <c r="W406" s="25">
        <v>0.06</v>
      </c>
      <c r="X406" s="54">
        <v>44742</v>
      </c>
      <c r="Y406" s="55">
        <f t="shared" si="196"/>
        <v>32</v>
      </c>
      <c r="Z406" s="56">
        <f t="shared" si="197"/>
        <v>2.6666666666666665</v>
      </c>
    </row>
    <row r="407" spans="1:26" x14ac:dyDescent="0.2">
      <c r="A407" s="1">
        <v>251</v>
      </c>
      <c r="B407" s="19" t="s">
        <v>276</v>
      </c>
      <c r="C407" s="88" t="s">
        <v>173</v>
      </c>
      <c r="D407" s="58" t="s">
        <v>30</v>
      </c>
      <c r="E407" s="59">
        <v>43405</v>
      </c>
      <c r="F407" s="393">
        <v>3432.6749008800011</v>
      </c>
      <c r="G407" s="393">
        <v>0</v>
      </c>
      <c r="H407" s="482">
        <v>209</v>
      </c>
      <c r="I407" s="393">
        <f t="shared" si="209"/>
        <v>33836.366880102869</v>
      </c>
      <c r="J407" s="393">
        <f t="shared" si="210"/>
        <v>7649.9612076754311</v>
      </c>
      <c r="K407" s="488">
        <v>0</v>
      </c>
      <c r="L407" s="61"/>
      <c r="M407" s="454">
        <v>3238.3725480000007</v>
      </c>
      <c r="N407" s="24">
        <f t="shared" si="211"/>
        <v>3432.6749008800011</v>
      </c>
      <c r="O407" s="447">
        <f t="shared" si="208"/>
        <v>0</v>
      </c>
      <c r="P407" s="49">
        <v>69</v>
      </c>
      <c r="Q407" s="49">
        <v>15.6</v>
      </c>
      <c r="R407" s="50">
        <f t="shared" si="198"/>
        <v>43405</v>
      </c>
      <c r="S407" s="51">
        <v>0</v>
      </c>
      <c r="T407" s="454">
        <f t="shared" si="195"/>
        <v>3432.6749008800011</v>
      </c>
      <c r="U407" s="53">
        <f t="shared" si="199"/>
        <v>3238.3725480000007</v>
      </c>
      <c r="V407" s="183">
        <v>0</v>
      </c>
      <c r="W407" s="25">
        <v>0.06</v>
      </c>
      <c r="X407" s="54">
        <v>44742</v>
      </c>
      <c r="Y407" s="55">
        <f t="shared" si="196"/>
        <v>43</v>
      </c>
      <c r="Z407" s="56">
        <f t="shared" si="197"/>
        <v>3.5833333333333335</v>
      </c>
    </row>
    <row r="408" spans="1:26" x14ac:dyDescent="0.2">
      <c r="A408" s="1">
        <v>252</v>
      </c>
      <c r="B408" s="19" t="s">
        <v>277</v>
      </c>
      <c r="C408" s="88" t="s">
        <v>175</v>
      </c>
      <c r="D408" s="58" t="s">
        <v>30</v>
      </c>
      <c r="E408" s="59">
        <v>42894</v>
      </c>
      <c r="F408" s="393">
        <v>4295.289600000001</v>
      </c>
      <c r="G408" s="393">
        <v>0</v>
      </c>
      <c r="H408" s="482">
        <v>209</v>
      </c>
      <c r="I408" s="393">
        <f t="shared" si="209"/>
        <v>42339.283200000005</v>
      </c>
      <c r="J408" s="393">
        <f t="shared" si="210"/>
        <v>11045.030400000001</v>
      </c>
      <c r="K408" s="488">
        <f>F408/7*12+S408+S408</f>
        <v>8033.673600000001</v>
      </c>
      <c r="L408" s="61"/>
      <c r="M408" s="454">
        <v>4052.1600000000003</v>
      </c>
      <c r="N408" s="24">
        <f t="shared" si="211"/>
        <v>4295.289600000001</v>
      </c>
      <c r="O408" s="447">
        <f t="shared" si="208"/>
        <v>0</v>
      </c>
      <c r="P408" s="49">
        <v>69</v>
      </c>
      <c r="Q408" s="49">
        <v>18</v>
      </c>
      <c r="R408" s="50">
        <f t="shared" si="198"/>
        <v>42894</v>
      </c>
      <c r="S408" s="51">
        <v>335.16</v>
      </c>
      <c r="T408" s="454">
        <f t="shared" si="195"/>
        <v>4295.289600000001</v>
      </c>
      <c r="U408" s="53">
        <f t="shared" si="199"/>
        <v>4052.1600000000008</v>
      </c>
      <c r="V408" s="183">
        <v>0</v>
      </c>
      <c r="W408" s="25">
        <v>0.06</v>
      </c>
      <c r="X408" s="54">
        <v>44742</v>
      </c>
      <c r="Y408" s="55">
        <f t="shared" si="196"/>
        <v>60</v>
      </c>
      <c r="Z408" s="56">
        <f t="shared" si="197"/>
        <v>5</v>
      </c>
    </row>
    <row r="409" spans="1:26" ht="13.5" thickBot="1" x14ac:dyDescent="0.25">
      <c r="A409" s="1">
        <v>253</v>
      </c>
      <c r="B409" s="399" t="s">
        <v>278</v>
      </c>
      <c r="C409" s="91" t="s">
        <v>173</v>
      </c>
      <c r="D409" s="92" t="s">
        <v>30</v>
      </c>
      <c r="E409" s="139">
        <v>43109</v>
      </c>
      <c r="F409" s="208">
        <v>3432.6749008800011</v>
      </c>
      <c r="G409" s="208">
        <v>0</v>
      </c>
      <c r="H409" s="483">
        <v>1209</v>
      </c>
      <c r="I409" s="208">
        <f t="shared" si="209"/>
        <v>33836.366880102869</v>
      </c>
      <c r="J409" s="208">
        <f t="shared" si="210"/>
        <v>8826.8783165485747</v>
      </c>
      <c r="K409" s="494">
        <v>0</v>
      </c>
      <c r="L409" s="61"/>
      <c r="M409" s="454">
        <v>3238.3725480000007</v>
      </c>
      <c r="N409" s="24">
        <f t="shared" si="211"/>
        <v>3432.6749008800011</v>
      </c>
      <c r="O409" s="447">
        <f t="shared" si="208"/>
        <v>0</v>
      </c>
      <c r="P409" s="49">
        <v>69</v>
      </c>
      <c r="Q409" s="49">
        <v>18</v>
      </c>
      <c r="R409" s="50">
        <f t="shared" si="198"/>
        <v>43109</v>
      </c>
      <c r="S409" s="51">
        <v>0</v>
      </c>
      <c r="T409" s="454">
        <f t="shared" si="195"/>
        <v>3432.6749008800011</v>
      </c>
      <c r="U409" s="53">
        <f t="shared" si="199"/>
        <v>3238.3725480000007</v>
      </c>
      <c r="V409" s="183">
        <v>0</v>
      </c>
      <c r="W409" s="25">
        <v>0.06</v>
      </c>
      <c r="X409" s="54">
        <v>44742</v>
      </c>
      <c r="Y409" s="55">
        <f t="shared" si="196"/>
        <v>53</v>
      </c>
      <c r="Z409" s="56">
        <f t="shared" si="197"/>
        <v>4.416666666666667</v>
      </c>
    </row>
    <row r="410" spans="1:26" ht="13.5" thickBot="1" x14ac:dyDescent="0.25">
      <c r="B410" s="16"/>
      <c r="C410" s="111"/>
      <c r="D410" s="112"/>
      <c r="E410" s="154"/>
      <c r="F410" s="163"/>
      <c r="G410" s="163"/>
      <c r="H410" s="165"/>
      <c r="I410" s="163"/>
      <c r="J410" s="163"/>
      <c r="K410" s="115"/>
      <c r="L410" s="61"/>
      <c r="M410" s="86"/>
      <c r="N410" s="23"/>
      <c r="O410" s="448"/>
      <c r="P410" s="32"/>
      <c r="Q410" s="112"/>
      <c r="R410" s="112"/>
      <c r="S410" s="202"/>
      <c r="T410" s="203"/>
      <c r="U410" s="203"/>
      <c r="V410" s="112"/>
      <c r="W410" s="69"/>
      <c r="X410" s="70"/>
      <c r="Y410" s="71"/>
    </row>
    <row r="411" spans="1:26" ht="13.5" thickBot="1" x14ac:dyDescent="0.25">
      <c r="B411" s="12" t="s">
        <v>32</v>
      </c>
      <c r="C411" s="72" t="s">
        <v>33</v>
      </c>
      <c r="D411" s="73"/>
      <c r="E411" s="204" t="s">
        <v>198</v>
      </c>
      <c r="F411" s="205">
        <f>SUM(F284:F409)</f>
        <v>470343.50734200072</v>
      </c>
      <c r="G411" s="205">
        <f t="shared" ref="G411:K411" si="222">SUM(G284:G409)</f>
        <v>0</v>
      </c>
      <c r="H411" s="205">
        <f t="shared" si="222"/>
        <v>27717</v>
      </c>
      <c r="I411" s="205">
        <f t="shared" si="222"/>
        <v>4555160.568213433</v>
      </c>
      <c r="J411" s="205">
        <f t="shared" si="222"/>
        <v>1102192.117584781</v>
      </c>
      <c r="K411" s="486">
        <f t="shared" si="222"/>
        <v>165199.37742418292</v>
      </c>
      <c r="L411" s="76">
        <f t="shared" ref="L411" si="223">SUM(L284:L409)</f>
        <v>0</v>
      </c>
      <c r="N411" s="23"/>
      <c r="O411" s="448"/>
      <c r="R411" s="28"/>
      <c r="S411" s="206"/>
      <c r="T411" s="176"/>
      <c r="W411" s="69"/>
      <c r="X411" s="70"/>
      <c r="Y411" s="71"/>
    </row>
    <row r="412" spans="1:26" ht="19.5" customHeight="1" thickBot="1" x14ac:dyDescent="0.25">
      <c r="B412" s="12" t="s">
        <v>36</v>
      </c>
      <c r="C412" s="72" t="s">
        <v>37</v>
      </c>
      <c r="D412" s="432" t="s">
        <v>35</v>
      </c>
      <c r="E412" s="171" t="s">
        <v>38</v>
      </c>
      <c r="F412" s="132">
        <f>F411/7*365</f>
        <v>24525054.311404325</v>
      </c>
      <c r="G412" s="132">
        <f>G411*6</f>
        <v>0</v>
      </c>
      <c r="H412" s="132">
        <f>H411/7*52</f>
        <v>205897.71428571429</v>
      </c>
      <c r="I412" s="132">
        <f>I411</f>
        <v>4555160.568213433</v>
      </c>
      <c r="J412" s="132">
        <f>J411</f>
        <v>1102192.117584781</v>
      </c>
      <c r="K412" s="133">
        <f>K411</f>
        <v>165199.37742418292</v>
      </c>
      <c r="L412" s="76"/>
      <c r="M412" s="80">
        <f>SUM(M284:M411)</f>
        <v>443720.28994528006</v>
      </c>
      <c r="N412" s="24"/>
      <c r="O412" s="452"/>
      <c r="P412" s="49"/>
      <c r="Q412" s="49"/>
      <c r="R412" s="49"/>
      <c r="S412" s="207"/>
      <c r="T412" s="454">
        <f>SUM(T284:T411)</f>
        <v>470343.50734199752</v>
      </c>
      <c r="U412" s="80">
        <f>SUM(U284:U411)</f>
        <v>443720.28994528006</v>
      </c>
      <c r="V412" s="183">
        <f>SUM(V284:V411)</f>
        <v>0</v>
      </c>
      <c r="W412" s="25"/>
      <c r="X412" s="49"/>
      <c r="Y412" s="55"/>
      <c r="Z412" s="56"/>
    </row>
    <row r="413" spans="1:26" x14ac:dyDescent="0.2">
      <c r="B413" s="12"/>
      <c r="C413" s="72"/>
      <c r="N413" s="23"/>
      <c r="O413" s="448"/>
      <c r="R413" s="28"/>
      <c r="S413" s="206"/>
      <c r="T413" s="176"/>
      <c r="Y413" s="71"/>
    </row>
    <row r="414" spans="1:26" ht="15" x14ac:dyDescent="0.25">
      <c r="B414" s="6"/>
      <c r="C414" s="34"/>
      <c r="D414" s="34" t="s">
        <v>585</v>
      </c>
      <c r="E414" s="34"/>
      <c r="F414" s="34"/>
      <c r="G414" s="34"/>
      <c r="H414" s="34"/>
      <c r="I414" s="390"/>
      <c r="J414" s="34"/>
      <c r="K414" s="34"/>
      <c r="L414" s="390"/>
      <c r="N414" s="23"/>
      <c r="O414" s="448"/>
      <c r="R414" s="28"/>
      <c r="S414" s="206"/>
      <c r="T414" s="176"/>
      <c r="Y414" s="71"/>
    </row>
    <row r="415" spans="1:26" ht="15" x14ac:dyDescent="0.25">
      <c r="B415" s="388" t="s">
        <v>4</v>
      </c>
      <c r="C415" s="389"/>
      <c r="D415" s="34" t="s">
        <v>170</v>
      </c>
      <c r="E415" s="34"/>
      <c r="F415" s="390"/>
      <c r="G415" s="390"/>
      <c r="H415" s="521"/>
      <c r="I415" s="521"/>
      <c r="J415" s="390"/>
      <c r="K415" s="35"/>
      <c r="L415" s="389"/>
      <c r="N415" s="23"/>
      <c r="O415" s="448"/>
      <c r="R415" s="28"/>
      <c r="S415" s="206"/>
      <c r="T415" s="176"/>
      <c r="Y415" s="71"/>
    </row>
    <row r="416" spans="1:26" ht="15.75" thickBot="1" x14ac:dyDescent="0.3">
      <c r="B416" s="8"/>
      <c r="C416" s="389"/>
      <c r="D416" s="34"/>
      <c r="E416" s="34"/>
      <c r="F416" s="390"/>
      <c r="G416" s="390"/>
      <c r="H416" s="390"/>
      <c r="I416" s="390"/>
      <c r="J416" s="390"/>
      <c r="K416" s="35"/>
      <c r="L416" s="389"/>
      <c r="N416" s="23"/>
      <c r="O416" s="448"/>
      <c r="R416" s="28"/>
      <c r="S416" s="206"/>
      <c r="T416" s="176"/>
      <c r="U416" s="86"/>
      <c r="Y416" s="71"/>
    </row>
    <row r="417" spans="1:26" ht="12.75" customHeight="1" x14ac:dyDescent="0.2">
      <c r="B417" s="523" t="s">
        <v>6</v>
      </c>
      <c r="C417" s="525" t="s">
        <v>7</v>
      </c>
      <c r="D417" s="525" t="s">
        <v>8</v>
      </c>
      <c r="E417" s="525" t="s">
        <v>9</v>
      </c>
      <c r="F417" s="527" t="s">
        <v>171</v>
      </c>
      <c r="G417" s="529" t="s">
        <v>11</v>
      </c>
      <c r="H417" s="529" t="s">
        <v>12</v>
      </c>
      <c r="I417" s="525" t="s">
        <v>13</v>
      </c>
      <c r="J417" s="525" t="s">
        <v>14</v>
      </c>
      <c r="K417" s="535" t="s">
        <v>15</v>
      </c>
      <c r="L417" s="40"/>
      <c r="M417" s="545" t="s">
        <v>16</v>
      </c>
      <c r="N417" s="545" t="s">
        <v>17</v>
      </c>
      <c r="O417" s="446"/>
      <c r="P417" s="539" t="s">
        <v>18</v>
      </c>
      <c r="Q417" s="539" t="s">
        <v>19</v>
      </c>
      <c r="R417" s="539" t="s">
        <v>20</v>
      </c>
      <c r="S417" s="543" t="s">
        <v>21</v>
      </c>
      <c r="T417" s="545" t="s">
        <v>22</v>
      </c>
      <c r="U417" s="545" t="s">
        <v>16</v>
      </c>
      <c r="V417" s="537" t="s">
        <v>23</v>
      </c>
      <c r="W417" s="537" t="s">
        <v>24</v>
      </c>
      <c r="X417" s="539" t="s">
        <v>25</v>
      </c>
      <c r="Y417" s="539" t="s">
        <v>26</v>
      </c>
      <c r="Z417" s="541" t="s">
        <v>27</v>
      </c>
    </row>
    <row r="418" spans="1:26" ht="13.5" customHeight="1" thickBot="1" x14ac:dyDescent="0.25">
      <c r="B418" s="524"/>
      <c r="C418" s="526"/>
      <c r="D418" s="526"/>
      <c r="E418" s="526"/>
      <c r="F418" s="528"/>
      <c r="G418" s="530"/>
      <c r="H418" s="530"/>
      <c r="I418" s="526"/>
      <c r="J418" s="526"/>
      <c r="K418" s="536"/>
      <c r="L418" s="40"/>
      <c r="M418" s="546"/>
      <c r="N418" s="546"/>
      <c r="O418" s="446"/>
      <c r="P418" s="540"/>
      <c r="Q418" s="540"/>
      <c r="R418" s="540"/>
      <c r="S418" s="544"/>
      <c r="T418" s="546"/>
      <c r="U418" s="546"/>
      <c r="V418" s="538"/>
      <c r="W418" s="538"/>
      <c r="X418" s="540"/>
      <c r="Y418" s="540"/>
      <c r="Z418" s="542"/>
    </row>
    <row r="419" spans="1:26" ht="13.5" customHeight="1" thickBot="1" x14ac:dyDescent="0.25">
      <c r="B419" s="10"/>
      <c r="C419" s="40"/>
      <c r="D419" s="40"/>
      <c r="E419" s="40"/>
      <c r="F419" s="199"/>
      <c r="G419" s="174"/>
      <c r="H419" s="174"/>
      <c r="I419" s="40"/>
      <c r="J419" s="40"/>
      <c r="K419" s="175"/>
      <c r="L419" s="40"/>
      <c r="N419" s="23"/>
      <c r="O419" s="448"/>
      <c r="T419" s="176"/>
      <c r="Y419" s="71"/>
    </row>
    <row r="420" spans="1:26" x14ac:dyDescent="0.2">
      <c r="A420" s="1">
        <v>254</v>
      </c>
      <c r="B420" s="398" t="s">
        <v>179</v>
      </c>
      <c r="C420" s="41" t="s">
        <v>239</v>
      </c>
      <c r="D420" s="42" t="s">
        <v>30</v>
      </c>
      <c r="E420" s="43">
        <v>44421</v>
      </c>
      <c r="F420" s="44">
        <v>3432.28</v>
      </c>
      <c r="G420" s="44">
        <v>0</v>
      </c>
      <c r="H420" s="44">
        <v>209</v>
      </c>
      <c r="I420" s="44">
        <f>F420/7*P420</f>
        <v>33832.474285714285</v>
      </c>
      <c r="J420" s="44">
        <f>F420/7*Q420</f>
        <v>8825.862857142858</v>
      </c>
      <c r="K420" s="487">
        <v>0</v>
      </c>
      <c r="L420" s="196"/>
      <c r="M420" s="104">
        <v>3238</v>
      </c>
      <c r="N420" s="24">
        <f t="shared" ref="N420:N426" si="224">M420*(1+6%)</f>
        <v>3432.28</v>
      </c>
      <c r="O420" s="447">
        <f>N420-F420</f>
        <v>0</v>
      </c>
      <c r="P420" s="49">
        <v>69</v>
      </c>
      <c r="Q420" s="49">
        <v>18</v>
      </c>
      <c r="R420" s="50">
        <f t="shared" ref="R420:R426" si="225">E420</f>
        <v>44421</v>
      </c>
      <c r="S420" s="51">
        <v>0</v>
      </c>
      <c r="T420" s="454">
        <f>M420*(1+W420)</f>
        <v>3432.28</v>
      </c>
      <c r="U420" s="53">
        <f>T420/1.06</f>
        <v>3238</v>
      </c>
      <c r="V420" s="183">
        <v>0</v>
      </c>
      <c r="W420" s="25">
        <v>0.06</v>
      </c>
      <c r="X420" s="54">
        <v>44742</v>
      </c>
      <c r="Y420" s="55">
        <f>(YEAR(X420)-YEAR(E420))*12+MONTH(X420)-MONTH(E420)</f>
        <v>10</v>
      </c>
      <c r="Z420" s="56">
        <f>Y420/12</f>
        <v>0.83333333333333337</v>
      </c>
    </row>
    <row r="421" spans="1:26" x14ac:dyDescent="0.2">
      <c r="A421" s="1">
        <v>255</v>
      </c>
      <c r="B421" s="361" t="s">
        <v>279</v>
      </c>
      <c r="C421" s="105" t="s">
        <v>239</v>
      </c>
      <c r="D421" s="58" t="s">
        <v>30</v>
      </c>
      <c r="E421" s="59">
        <v>42433</v>
      </c>
      <c r="F421" s="393">
        <v>3432.28</v>
      </c>
      <c r="G421" s="393">
        <v>0</v>
      </c>
      <c r="H421" s="60">
        <v>209</v>
      </c>
      <c r="I421" s="393">
        <f>F421/7*P421</f>
        <v>33832.474285714285</v>
      </c>
      <c r="J421" s="393">
        <f>F421/7*Q421</f>
        <v>8825.862857142858</v>
      </c>
      <c r="K421" s="488">
        <f>F421/7*12+S421+S421</f>
        <v>6554.2285714285717</v>
      </c>
      <c r="L421" s="61"/>
      <c r="M421" s="185">
        <v>3238</v>
      </c>
      <c r="N421" s="24">
        <f t="shared" si="224"/>
        <v>3432.28</v>
      </c>
      <c r="O421" s="447">
        <f>N421-F421</f>
        <v>0</v>
      </c>
      <c r="P421" s="49">
        <v>69</v>
      </c>
      <c r="Q421" s="49">
        <v>18</v>
      </c>
      <c r="R421" s="50">
        <f t="shared" si="225"/>
        <v>42433</v>
      </c>
      <c r="S421" s="51">
        <v>335.16</v>
      </c>
      <c r="T421" s="454">
        <f>M421*(1+W421)</f>
        <v>3432.28</v>
      </c>
      <c r="U421" s="53">
        <f>T421/1.06</f>
        <v>3238</v>
      </c>
      <c r="V421" s="183">
        <v>0</v>
      </c>
      <c r="W421" s="25">
        <v>0.06</v>
      </c>
      <c r="X421" s="54">
        <v>44742</v>
      </c>
      <c r="Y421" s="55">
        <f>(YEAR(X421)-YEAR(E421))*12+MONTH(X421)-MONTH(E421)</f>
        <v>75</v>
      </c>
      <c r="Z421" s="56">
        <f>Y421/12</f>
        <v>6.25</v>
      </c>
    </row>
    <row r="422" spans="1:26" x14ac:dyDescent="0.2">
      <c r="A422" s="1">
        <v>256</v>
      </c>
      <c r="B422" s="19" t="s">
        <v>471</v>
      </c>
      <c r="C422" s="88" t="s">
        <v>280</v>
      </c>
      <c r="D422" s="89" t="s">
        <v>30</v>
      </c>
      <c r="E422" s="59">
        <v>42644</v>
      </c>
      <c r="F422" s="393">
        <v>2187.84</v>
      </c>
      <c r="G422" s="393">
        <v>0</v>
      </c>
      <c r="H422" s="60">
        <v>0</v>
      </c>
      <c r="I422" s="393">
        <f>F422/7*P422</f>
        <v>21565.85142857143</v>
      </c>
      <c r="J422" s="393">
        <f>F422/7*Q422</f>
        <v>5625.8742857142861</v>
      </c>
      <c r="K422" s="488">
        <f t="shared" ref="K422:K426" si="226">F422/7*12+S422+S422</f>
        <v>4420.9028571428571</v>
      </c>
      <c r="L422" s="61"/>
      <c r="M422" s="185">
        <v>2064</v>
      </c>
      <c r="N422" s="24">
        <f t="shared" si="224"/>
        <v>2187.84</v>
      </c>
      <c r="O422" s="447">
        <f>N422-F422</f>
        <v>0</v>
      </c>
      <c r="P422" s="49">
        <v>69</v>
      </c>
      <c r="Q422" s="49">
        <v>18</v>
      </c>
      <c r="R422" s="50">
        <f t="shared" si="225"/>
        <v>42644</v>
      </c>
      <c r="S422" s="51">
        <v>335.16</v>
      </c>
      <c r="T422" s="454">
        <f>M422*(1+W422)</f>
        <v>2187.84</v>
      </c>
      <c r="U422" s="53">
        <f t="shared" ref="U422:U426" si="227">T422/1.06</f>
        <v>2064</v>
      </c>
      <c r="V422" s="183">
        <v>0</v>
      </c>
      <c r="W422" s="25">
        <v>0.06</v>
      </c>
      <c r="X422" s="54">
        <v>44742</v>
      </c>
      <c r="Y422" s="55">
        <f>(YEAR(X422)-YEAR(E422))*12+MONTH(X422)-MONTH(E422)</f>
        <v>68</v>
      </c>
      <c r="Z422" s="56">
        <f>Y422/12</f>
        <v>5.666666666666667</v>
      </c>
    </row>
    <row r="423" spans="1:26" x14ac:dyDescent="0.2">
      <c r="A423" s="1">
        <v>257</v>
      </c>
      <c r="B423" s="361" t="s">
        <v>281</v>
      </c>
      <c r="C423" s="88" t="s">
        <v>175</v>
      </c>
      <c r="D423" s="58" t="s">
        <v>30</v>
      </c>
      <c r="E423" s="50">
        <v>42434</v>
      </c>
      <c r="F423" s="393">
        <v>4295.289600000001</v>
      </c>
      <c r="G423" s="393">
        <v>0</v>
      </c>
      <c r="H423" s="391">
        <v>209</v>
      </c>
      <c r="I423" s="393">
        <f>F423/7*P423</f>
        <v>42339.283200000005</v>
      </c>
      <c r="J423" s="393">
        <f>F423/7*Q423</f>
        <v>12517.701120000002</v>
      </c>
      <c r="K423" s="488">
        <f t="shared" si="226"/>
        <v>8033.673600000001</v>
      </c>
      <c r="L423" s="46"/>
      <c r="M423" s="185">
        <v>4052.1600000000003</v>
      </c>
      <c r="N423" s="24">
        <f t="shared" si="224"/>
        <v>4295.289600000001</v>
      </c>
      <c r="O423" s="447">
        <f>N423-F423</f>
        <v>0</v>
      </c>
      <c r="P423" s="49">
        <v>69</v>
      </c>
      <c r="Q423" s="49">
        <v>20.399999999999999</v>
      </c>
      <c r="R423" s="50">
        <f t="shared" si="225"/>
        <v>42434</v>
      </c>
      <c r="S423" s="51">
        <v>335.16</v>
      </c>
      <c r="T423" s="454">
        <f>M423*(1+W423)</f>
        <v>4295.289600000001</v>
      </c>
      <c r="U423" s="53">
        <f t="shared" si="227"/>
        <v>4052.1600000000008</v>
      </c>
      <c r="V423" s="183">
        <v>0</v>
      </c>
      <c r="W423" s="25">
        <v>0.06</v>
      </c>
      <c r="X423" s="54">
        <v>44742</v>
      </c>
      <c r="Y423" s="55">
        <f>(YEAR(X423)-YEAR(E423))*12+MONTH(X423)-MONTH(E423)</f>
        <v>75</v>
      </c>
      <c r="Z423" s="56">
        <f>Y423/12</f>
        <v>6.25</v>
      </c>
    </row>
    <row r="424" spans="1:26" x14ac:dyDescent="0.2">
      <c r="A424" s="1">
        <v>258</v>
      </c>
      <c r="B424" s="361" t="s">
        <v>282</v>
      </c>
      <c r="C424" s="88" t="s">
        <v>283</v>
      </c>
      <c r="D424" s="58" t="s">
        <v>30</v>
      </c>
      <c r="E424" s="50">
        <v>42434</v>
      </c>
      <c r="F424" s="393">
        <v>3432.6749008800011</v>
      </c>
      <c r="G424" s="393">
        <v>0</v>
      </c>
      <c r="H424" s="391">
        <v>209</v>
      </c>
      <c r="I424" s="393">
        <f>F424/7*P424</f>
        <v>33836.366880102869</v>
      </c>
      <c r="J424" s="393">
        <f>F424/7*Q424</f>
        <v>10003.795425421717</v>
      </c>
      <c r="K424" s="488">
        <f t="shared" si="226"/>
        <v>6554.9055443657162</v>
      </c>
      <c r="L424" s="46"/>
      <c r="M424" s="185">
        <v>3238.3725480000007</v>
      </c>
      <c r="N424" s="24">
        <f t="shared" si="224"/>
        <v>3432.6749008800011</v>
      </c>
      <c r="O424" s="447">
        <f>N424-F424</f>
        <v>0</v>
      </c>
      <c r="P424" s="49">
        <v>69</v>
      </c>
      <c r="Q424" s="49">
        <v>20.399999999999999</v>
      </c>
      <c r="R424" s="50">
        <f t="shared" si="225"/>
        <v>42434</v>
      </c>
      <c r="S424" s="51">
        <v>335.16</v>
      </c>
      <c r="T424" s="454">
        <f>M424*(1+W424)</f>
        <v>3432.6749008800011</v>
      </c>
      <c r="U424" s="53">
        <f t="shared" si="227"/>
        <v>3238.3725480000007</v>
      </c>
      <c r="V424" s="183">
        <v>0</v>
      </c>
      <c r="W424" s="25">
        <v>0.06</v>
      </c>
      <c r="X424" s="54">
        <v>44742</v>
      </c>
      <c r="Y424" s="55">
        <f>(YEAR(X424)-YEAR(E424))*12+MONTH(X424)-MONTH(E424)</f>
        <v>75</v>
      </c>
      <c r="Z424" s="56">
        <f>Y424/12</f>
        <v>6.25</v>
      </c>
    </row>
    <row r="425" spans="1:26" x14ac:dyDescent="0.2">
      <c r="A425" s="1">
        <v>259</v>
      </c>
      <c r="B425" s="362" t="s">
        <v>472</v>
      </c>
      <c r="C425" s="105" t="s">
        <v>280</v>
      </c>
      <c r="D425" s="58" t="s">
        <v>30</v>
      </c>
      <c r="E425" s="50">
        <v>42644</v>
      </c>
      <c r="F425" s="391">
        <v>2918.1800000000003</v>
      </c>
      <c r="G425" s="391">
        <v>0</v>
      </c>
      <c r="H425" s="391">
        <v>0</v>
      </c>
      <c r="I425" s="391">
        <f t="shared" ref="I425:I426" si="228">F425/7*P425</f>
        <v>28764.917142857146</v>
      </c>
      <c r="J425" s="391">
        <f t="shared" ref="J425:J426" si="229">F425/7*Q425</f>
        <v>8504.4102857142861</v>
      </c>
      <c r="K425" s="489">
        <f t="shared" si="226"/>
        <v>5672.9142857142861</v>
      </c>
      <c r="L425" s="46"/>
      <c r="M425" s="185">
        <v>2753</v>
      </c>
      <c r="N425" s="24">
        <f t="shared" si="224"/>
        <v>2918.1800000000003</v>
      </c>
      <c r="O425" s="447">
        <f t="shared" ref="O425:O426" si="230">N425-F425</f>
        <v>0</v>
      </c>
      <c r="P425" s="49">
        <v>69</v>
      </c>
      <c r="Q425" s="49">
        <v>20.399999999999999</v>
      </c>
      <c r="R425" s="50">
        <f t="shared" si="225"/>
        <v>42644</v>
      </c>
      <c r="S425" s="51">
        <v>335.16</v>
      </c>
      <c r="T425" s="454">
        <f t="shared" ref="T425:T426" si="231">M425*(1+W425)</f>
        <v>2918.1800000000003</v>
      </c>
      <c r="U425" s="53">
        <f t="shared" si="227"/>
        <v>2753</v>
      </c>
      <c r="V425" s="183">
        <v>0</v>
      </c>
      <c r="W425" s="25">
        <v>0.06</v>
      </c>
      <c r="X425" s="54">
        <v>44742</v>
      </c>
      <c r="Y425" s="55">
        <f t="shared" ref="Y425:Y426" si="232">(YEAR(X425)-YEAR(E425))*12+MONTH(X425)-MONTH(E425)</f>
        <v>68</v>
      </c>
      <c r="Z425" s="56">
        <f t="shared" ref="Z425:Z426" si="233">Y425/12</f>
        <v>5.666666666666667</v>
      </c>
    </row>
    <row r="426" spans="1:26" ht="13.5" thickBot="1" x14ac:dyDescent="0.25">
      <c r="A426" s="1">
        <v>260</v>
      </c>
      <c r="B426" s="361" t="s">
        <v>284</v>
      </c>
      <c r="C426" s="88" t="s">
        <v>473</v>
      </c>
      <c r="D426" s="89" t="s">
        <v>30</v>
      </c>
      <c r="E426" s="90">
        <v>42433</v>
      </c>
      <c r="F426" s="393">
        <v>4296.4344000000001</v>
      </c>
      <c r="G426" s="393">
        <v>0</v>
      </c>
      <c r="H426" s="393">
        <v>209</v>
      </c>
      <c r="I426" s="393">
        <f t="shared" si="228"/>
        <v>42350.567657142856</v>
      </c>
      <c r="J426" s="393">
        <f t="shared" si="229"/>
        <v>12521.037394285713</v>
      </c>
      <c r="K426" s="488">
        <f t="shared" si="226"/>
        <v>8035.6361142857131</v>
      </c>
      <c r="L426" s="46"/>
      <c r="M426" s="185">
        <v>4053.2400000000002</v>
      </c>
      <c r="N426" s="24">
        <f t="shared" si="224"/>
        <v>4296.4344000000001</v>
      </c>
      <c r="O426" s="447">
        <f t="shared" si="230"/>
        <v>0</v>
      </c>
      <c r="P426" s="49">
        <v>69</v>
      </c>
      <c r="Q426" s="49">
        <v>20.399999999999999</v>
      </c>
      <c r="R426" s="50">
        <f t="shared" si="225"/>
        <v>42433</v>
      </c>
      <c r="S426" s="51">
        <v>335.16</v>
      </c>
      <c r="T426" s="454">
        <f t="shared" si="231"/>
        <v>4296.4344000000001</v>
      </c>
      <c r="U426" s="53">
        <f t="shared" si="227"/>
        <v>4053.24</v>
      </c>
      <c r="V426" s="183">
        <v>0</v>
      </c>
      <c r="W426" s="25">
        <v>0.06</v>
      </c>
      <c r="X426" s="54">
        <v>44742</v>
      </c>
      <c r="Y426" s="55">
        <f t="shared" si="232"/>
        <v>75</v>
      </c>
      <c r="Z426" s="56">
        <f t="shared" si="233"/>
        <v>6.25</v>
      </c>
    </row>
    <row r="427" spans="1:26" ht="13.5" thickBot="1" x14ac:dyDescent="0.25">
      <c r="B427" s="13"/>
      <c r="C427" s="95"/>
      <c r="D427" s="96"/>
      <c r="E427" s="97"/>
      <c r="F427" s="98"/>
      <c r="G427" s="98"/>
      <c r="H427" s="98"/>
      <c r="I427" s="98"/>
      <c r="J427" s="98"/>
      <c r="K427" s="99"/>
      <c r="P427" s="26"/>
      <c r="Q427" s="26"/>
      <c r="Y427" s="26"/>
      <c r="Z427" s="26"/>
    </row>
    <row r="428" spans="1:26" x14ac:dyDescent="0.2">
      <c r="B428" s="12" t="s">
        <v>32</v>
      </c>
      <c r="C428" s="72" t="s">
        <v>33</v>
      </c>
      <c r="D428" s="73"/>
      <c r="E428" s="209" t="s">
        <v>198</v>
      </c>
      <c r="F428" s="75">
        <f t="shared" ref="F428:K428" si="234">SUM(F420:F427)</f>
        <v>23994.97890088</v>
      </c>
      <c r="G428" s="75">
        <f t="shared" si="234"/>
        <v>0</v>
      </c>
      <c r="H428" s="75">
        <f t="shared" si="234"/>
        <v>1045</v>
      </c>
      <c r="I428" s="75">
        <f t="shared" si="234"/>
        <v>236521.93488010287</v>
      </c>
      <c r="J428" s="75">
        <f t="shared" si="234"/>
        <v>66824.54422542172</v>
      </c>
      <c r="K428" s="484">
        <f t="shared" si="234"/>
        <v>39272.260972937147</v>
      </c>
      <c r="L428" s="76"/>
      <c r="P428" s="26"/>
      <c r="Q428" s="26"/>
      <c r="Y428" s="26"/>
      <c r="Z428" s="26"/>
    </row>
    <row r="429" spans="1:26" ht="19.5" customHeight="1" thickBot="1" x14ac:dyDescent="0.25">
      <c r="B429" s="12" t="s">
        <v>36</v>
      </c>
      <c r="C429" s="72" t="s">
        <v>37</v>
      </c>
      <c r="D429" s="432" t="s">
        <v>35</v>
      </c>
      <c r="E429" s="166" t="s">
        <v>38</v>
      </c>
      <c r="F429" s="78">
        <f>F428/7*365</f>
        <v>1251166.7569744571</v>
      </c>
      <c r="G429" s="78">
        <f>G428*6</f>
        <v>0</v>
      </c>
      <c r="H429" s="78">
        <f>H428/7*52</f>
        <v>7762.8571428571422</v>
      </c>
      <c r="I429" s="78">
        <f>I428</f>
        <v>236521.93488010287</v>
      </c>
      <c r="J429" s="78">
        <f>J428</f>
        <v>66824.54422542172</v>
      </c>
      <c r="K429" s="79">
        <f>K428</f>
        <v>39272.260972937147</v>
      </c>
      <c r="L429" s="76"/>
      <c r="M429" s="80">
        <f>SUM(M420:M428)</f>
        <v>22636.772548000004</v>
      </c>
      <c r="N429" s="81"/>
      <c r="O429" s="449"/>
      <c r="P429" s="134"/>
      <c r="Q429" s="134"/>
      <c r="R429" s="134"/>
      <c r="S429" s="83"/>
      <c r="T429" s="150">
        <f>SUM(T420:T428)</f>
        <v>23994.97890088</v>
      </c>
      <c r="U429" s="80">
        <f>SUM(U420:U428)</f>
        <v>22636.772548000001</v>
      </c>
      <c r="V429" s="22">
        <f>SUM(V420:V428)</f>
        <v>0</v>
      </c>
      <c r="W429" s="84"/>
      <c r="X429" s="392"/>
      <c r="Y429" s="134"/>
      <c r="Z429" s="134"/>
    </row>
    <row r="430" spans="1:26" x14ac:dyDescent="0.2">
      <c r="B430" s="12"/>
      <c r="C430" s="72"/>
      <c r="P430" s="26"/>
      <c r="Q430" s="26"/>
      <c r="Y430" s="26"/>
      <c r="Z430" s="26"/>
    </row>
    <row r="431" spans="1:26" ht="15" x14ac:dyDescent="0.25">
      <c r="B431" s="6"/>
      <c r="C431" s="34"/>
      <c r="D431" s="34" t="s">
        <v>585</v>
      </c>
      <c r="E431" s="34"/>
      <c r="F431" s="34"/>
      <c r="G431" s="34"/>
      <c r="H431" s="34"/>
      <c r="I431" s="390"/>
      <c r="J431" s="34"/>
      <c r="K431" s="34"/>
      <c r="L431" s="390"/>
      <c r="N431" s="23"/>
      <c r="O431" s="448"/>
      <c r="R431" s="154"/>
      <c r="S431" s="140"/>
      <c r="T431" s="176"/>
      <c r="W431" s="69"/>
      <c r="X431" s="70"/>
      <c r="Y431" s="71"/>
    </row>
    <row r="432" spans="1:26" ht="15" x14ac:dyDescent="0.25">
      <c r="B432" s="388" t="s">
        <v>4</v>
      </c>
      <c r="C432" s="389"/>
      <c r="D432" s="34" t="s">
        <v>573</v>
      </c>
      <c r="E432" s="34"/>
      <c r="F432" s="390"/>
      <c r="G432" s="390"/>
      <c r="H432" s="521"/>
      <c r="I432" s="521"/>
      <c r="J432" s="390"/>
      <c r="K432" s="35"/>
      <c r="L432" s="389"/>
      <c r="N432" s="23"/>
      <c r="O432" s="448"/>
      <c r="R432" s="154"/>
      <c r="T432" s="176"/>
      <c r="W432" s="69"/>
      <c r="X432" s="70"/>
      <c r="Y432" s="71"/>
    </row>
    <row r="433" spans="1:26" ht="15.75" thickBot="1" x14ac:dyDescent="0.3">
      <c r="B433" s="8"/>
      <c r="C433" s="389"/>
      <c r="D433" s="34"/>
      <c r="E433" s="34"/>
      <c r="F433" s="390"/>
      <c r="G433" s="390"/>
      <c r="H433" s="390"/>
      <c r="I433" s="390"/>
      <c r="J433" s="390"/>
      <c r="K433" s="35"/>
      <c r="L433" s="389"/>
      <c r="N433" s="23"/>
      <c r="O433" s="448"/>
      <c r="P433" s="210"/>
      <c r="Q433" s="210"/>
      <c r="R433" s="210"/>
      <c r="S433" s="211"/>
      <c r="T433" s="456"/>
      <c r="U433" s="23"/>
      <c r="V433" s="210"/>
      <c r="W433" s="212"/>
      <c r="X433" s="212"/>
      <c r="Y433" s="210"/>
      <c r="Z433" s="210"/>
    </row>
    <row r="434" spans="1:26" ht="12.75" customHeight="1" x14ac:dyDescent="0.2">
      <c r="B434" s="523" t="s">
        <v>6</v>
      </c>
      <c r="C434" s="525" t="s">
        <v>7</v>
      </c>
      <c r="D434" s="525" t="s">
        <v>8</v>
      </c>
      <c r="E434" s="525" t="s">
        <v>9</v>
      </c>
      <c r="F434" s="527" t="s">
        <v>171</v>
      </c>
      <c r="G434" s="529" t="s">
        <v>11</v>
      </c>
      <c r="H434" s="529" t="s">
        <v>12</v>
      </c>
      <c r="I434" s="525" t="s">
        <v>13</v>
      </c>
      <c r="J434" s="525" t="s">
        <v>14</v>
      </c>
      <c r="K434" s="535" t="s">
        <v>15</v>
      </c>
      <c r="L434" s="40"/>
      <c r="M434" s="519" t="s">
        <v>16</v>
      </c>
      <c r="N434" s="519" t="s">
        <v>17</v>
      </c>
      <c r="O434" s="446"/>
      <c r="P434" s="517" t="s">
        <v>18</v>
      </c>
      <c r="Q434" s="517" t="s">
        <v>19</v>
      </c>
      <c r="R434" s="517" t="s">
        <v>20</v>
      </c>
      <c r="S434" s="518" t="s">
        <v>21</v>
      </c>
      <c r="T434" s="519" t="s">
        <v>22</v>
      </c>
      <c r="U434" s="519" t="s">
        <v>16</v>
      </c>
      <c r="V434" s="522" t="s">
        <v>23</v>
      </c>
      <c r="W434" s="522" t="s">
        <v>24</v>
      </c>
      <c r="X434" s="517" t="s">
        <v>25</v>
      </c>
      <c r="Y434" s="517" t="s">
        <v>26</v>
      </c>
      <c r="Z434" s="520" t="s">
        <v>27</v>
      </c>
    </row>
    <row r="435" spans="1:26" ht="13.5" customHeight="1" thickBot="1" x14ac:dyDescent="0.25">
      <c r="B435" s="524"/>
      <c r="C435" s="526"/>
      <c r="D435" s="526"/>
      <c r="E435" s="526"/>
      <c r="F435" s="528"/>
      <c r="G435" s="530"/>
      <c r="H435" s="530"/>
      <c r="I435" s="526"/>
      <c r="J435" s="526"/>
      <c r="K435" s="536"/>
      <c r="L435" s="40"/>
      <c r="M435" s="519"/>
      <c r="N435" s="519"/>
      <c r="O435" s="446"/>
      <c r="P435" s="517"/>
      <c r="Q435" s="517"/>
      <c r="R435" s="517"/>
      <c r="S435" s="518"/>
      <c r="T435" s="519"/>
      <c r="U435" s="519"/>
      <c r="V435" s="522"/>
      <c r="W435" s="522"/>
      <c r="X435" s="517"/>
      <c r="Y435" s="517"/>
      <c r="Z435" s="520"/>
    </row>
    <row r="436" spans="1:26" ht="13.5" customHeight="1" thickBot="1" x14ac:dyDescent="0.25">
      <c r="B436" s="10"/>
      <c r="C436" s="40"/>
      <c r="D436" s="40"/>
      <c r="E436" s="40"/>
      <c r="F436" s="199"/>
      <c r="G436" s="174"/>
      <c r="H436" s="174"/>
      <c r="I436" s="40"/>
      <c r="J436" s="40"/>
      <c r="K436" s="175"/>
      <c r="L436" s="40"/>
      <c r="N436" s="23"/>
      <c r="O436" s="448"/>
      <c r="R436" s="154"/>
      <c r="S436" s="140"/>
      <c r="T436" s="176"/>
      <c r="W436" s="69"/>
      <c r="X436" s="70"/>
      <c r="Y436" s="71"/>
    </row>
    <row r="437" spans="1:26" x14ac:dyDescent="0.2">
      <c r="A437" s="1">
        <v>261</v>
      </c>
      <c r="B437" s="368" t="s">
        <v>285</v>
      </c>
      <c r="C437" s="41" t="s">
        <v>286</v>
      </c>
      <c r="D437" s="213" t="s">
        <v>30</v>
      </c>
      <c r="E437" s="117">
        <v>42450</v>
      </c>
      <c r="F437" s="44">
        <v>2751.76</v>
      </c>
      <c r="G437" s="87">
        <v>0</v>
      </c>
      <c r="H437" s="87">
        <v>400</v>
      </c>
      <c r="I437" s="44">
        <f t="shared" ref="I437:I452" si="235">F437/7*P437</f>
        <v>27124.491428571429</v>
      </c>
      <c r="J437" s="44">
        <f t="shared" ref="J437:J444" si="236">F437/7*Q437</f>
        <v>8019.4148571428568</v>
      </c>
      <c r="K437" s="487">
        <f>F437/7*12+S437+S437</f>
        <v>5387.6228571428574</v>
      </c>
      <c r="L437" s="61"/>
      <c r="M437" s="104">
        <v>2596</v>
      </c>
      <c r="N437" s="24">
        <f t="shared" ref="N437:N452" si="237">M437*(1+6%)</f>
        <v>2751.76</v>
      </c>
      <c r="O437" s="447">
        <f t="shared" ref="O437:O452" si="238">N437-F437</f>
        <v>0</v>
      </c>
      <c r="P437" s="49">
        <v>69</v>
      </c>
      <c r="Q437" s="49">
        <v>20.399999999999999</v>
      </c>
      <c r="R437" s="59">
        <f>E437</f>
        <v>42450</v>
      </c>
      <c r="S437" s="51">
        <v>335.16</v>
      </c>
      <c r="T437" s="454">
        <f t="shared" ref="T437:T452" si="239">M437*(1+W437)</f>
        <v>2751.76</v>
      </c>
      <c r="U437" s="53">
        <f>T437/1.06</f>
        <v>2596</v>
      </c>
      <c r="V437" s="183">
        <v>0</v>
      </c>
      <c r="W437" s="25">
        <v>0.06</v>
      </c>
      <c r="X437" s="54">
        <v>44742</v>
      </c>
      <c r="Y437" s="55">
        <f t="shared" ref="Y437:Y452" si="240">(YEAR(X437)-YEAR(E437))*12+MONTH(X437)-MONTH(E437)</f>
        <v>75</v>
      </c>
      <c r="Z437" s="56">
        <f t="shared" ref="Z437:Z452" si="241">Y437/12</f>
        <v>6.25</v>
      </c>
    </row>
    <row r="438" spans="1:26" x14ac:dyDescent="0.2">
      <c r="A438" s="1">
        <v>262</v>
      </c>
      <c r="B438" s="364" t="s">
        <v>411</v>
      </c>
      <c r="C438" s="88" t="s">
        <v>286</v>
      </c>
      <c r="D438" s="106" t="s">
        <v>30</v>
      </c>
      <c r="E438" s="59">
        <v>44275</v>
      </c>
      <c r="F438" s="395">
        <v>1965.24</v>
      </c>
      <c r="G438" s="60">
        <v>0</v>
      </c>
      <c r="H438" s="60">
        <v>0</v>
      </c>
      <c r="I438" s="395">
        <f t="shared" si="235"/>
        <v>19371.651428571429</v>
      </c>
      <c r="J438" s="395">
        <f t="shared" si="236"/>
        <v>4379.6777142857145</v>
      </c>
      <c r="K438" s="488">
        <v>0</v>
      </c>
      <c r="L438" s="61"/>
      <c r="M438" s="104">
        <v>1854</v>
      </c>
      <c r="N438" s="24">
        <f t="shared" si="237"/>
        <v>1965.24</v>
      </c>
      <c r="O438" s="447">
        <f t="shared" si="238"/>
        <v>0</v>
      </c>
      <c r="P438" s="49">
        <v>69</v>
      </c>
      <c r="Q438" s="49">
        <v>15.6</v>
      </c>
      <c r="R438" s="59">
        <f t="shared" ref="R438:R452" si="242">E438</f>
        <v>44275</v>
      </c>
      <c r="S438" s="51">
        <v>0</v>
      </c>
      <c r="T438" s="454">
        <f t="shared" si="239"/>
        <v>1965.24</v>
      </c>
      <c r="U438" s="53">
        <f>T438/1.06</f>
        <v>1854</v>
      </c>
      <c r="V438" s="183">
        <v>0</v>
      </c>
      <c r="W438" s="25">
        <v>0.06</v>
      </c>
      <c r="X438" s="54">
        <v>44742</v>
      </c>
      <c r="Y438" s="55">
        <f t="shared" si="240"/>
        <v>15</v>
      </c>
      <c r="Z438" s="56">
        <f t="shared" si="241"/>
        <v>1.25</v>
      </c>
    </row>
    <row r="439" spans="1:26" x14ac:dyDescent="0.2">
      <c r="A439" s="1">
        <v>263</v>
      </c>
      <c r="B439" s="364" t="s">
        <v>287</v>
      </c>
      <c r="C439" s="88" t="s">
        <v>195</v>
      </c>
      <c r="D439" s="106" t="s">
        <v>30</v>
      </c>
      <c r="E439" s="59">
        <v>40238</v>
      </c>
      <c r="F439" s="395">
        <v>5359.3600000000006</v>
      </c>
      <c r="G439" s="60">
        <v>0</v>
      </c>
      <c r="H439" s="60">
        <v>844</v>
      </c>
      <c r="I439" s="395">
        <f t="shared" si="235"/>
        <v>52827.977142857148</v>
      </c>
      <c r="J439" s="395">
        <f t="shared" si="236"/>
        <v>15618.706285714286</v>
      </c>
      <c r="K439" s="488">
        <f>F439/7*12+S439+S439</f>
        <v>9960.7542857142853</v>
      </c>
      <c r="L439" s="61"/>
      <c r="M439" s="104">
        <v>5056</v>
      </c>
      <c r="N439" s="24">
        <f t="shared" si="237"/>
        <v>5359.3600000000006</v>
      </c>
      <c r="O439" s="447">
        <f t="shared" si="238"/>
        <v>0</v>
      </c>
      <c r="P439" s="49">
        <v>69</v>
      </c>
      <c r="Q439" s="49">
        <v>20.399999999999999</v>
      </c>
      <c r="R439" s="59">
        <f t="shared" si="242"/>
        <v>40238</v>
      </c>
      <c r="S439" s="51">
        <v>386.64</v>
      </c>
      <c r="T439" s="454">
        <f t="shared" si="239"/>
        <v>5359.3600000000006</v>
      </c>
      <c r="U439" s="53">
        <f t="shared" ref="U439:U452" si="243">T439/1.06</f>
        <v>5056</v>
      </c>
      <c r="V439" s="183">
        <v>0</v>
      </c>
      <c r="W439" s="25">
        <v>0.06</v>
      </c>
      <c r="X439" s="54">
        <v>44742</v>
      </c>
      <c r="Y439" s="55">
        <f t="shared" si="240"/>
        <v>147</v>
      </c>
      <c r="Z439" s="56">
        <f t="shared" si="241"/>
        <v>12.25</v>
      </c>
    </row>
    <row r="440" spans="1:26" x14ac:dyDescent="0.2">
      <c r="A440" s="1">
        <v>264</v>
      </c>
      <c r="B440" s="364" t="s">
        <v>288</v>
      </c>
      <c r="C440" s="88" t="s">
        <v>286</v>
      </c>
      <c r="D440" s="106" t="s">
        <v>30</v>
      </c>
      <c r="E440" s="59">
        <v>40238</v>
      </c>
      <c r="F440" s="395">
        <v>3063.062712240001</v>
      </c>
      <c r="G440" s="60">
        <v>0</v>
      </c>
      <c r="H440" s="60">
        <v>400</v>
      </c>
      <c r="I440" s="395">
        <f t="shared" si="235"/>
        <v>30193.046734937154</v>
      </c>
      <c r="J440" s="395">
        <f t="shared" si="236"/>
        <v>8926.6399042422872</v>
      </c>
      <c r="K440" s="488">
        <f>F440/7*12+S440+S440</f>
        <v>6024.2446495542881</v>
      </c>
      <c r="L440" s="61"/>
      <c r="M440" s="104">
        <v>2889.6818040000007</v>
      </c>
      <c r="N440" s="24">
        <f t="shared" si="237"/>
        <v>3063.062712240001</v>
      </c>
      <c r="O440" s="447">
        <f t="shared" si="238"/>
        <v>0</v>
      </c>
      <c r="P440" s="49">
        <v>69</v>
      </c>
      <c r="Q440" s="49">
        <v>20.399999999999999</v>
      </c>
      <c r="R440" s="59">
        <f t="shared" si="242"/>
        <v>40238</v>
      </c>
      <c r="S440" s="51">
        <v>386.64</v>
      </c>
      <c r="T440" s="454">
        <f t="shared" si="239"/>
        <v>3063.062712240001</v>
      </c>
      <c r="U440" s="53">
        <f t="shared" si="243"/>
        <v>2889.6818040000007</v>
      </c>
      <c r="V440" s="183">
        <v>0</v>
      </c>
      <c r="W440" s="25">
        <v>0.06</v>
      </c>
      <c r="X440" s="54">
        <v>44742</v>
      </c>
      <c r="Y440" s="55">
        <f t="shared" si="240"/>
        <v>147</v>
      </c>
      <c r="Z440" s="56">
        <f t="shared" si="241"/>
        <v>12.25</v>
      </c>
    </row>
    <row r="441" spans="1:26" x14ac:dyDescent="0.2">
      <c r="A441" s="1">
        <v>265</v>
      </c>
      <c r="B441" s="364" t="s">
        <v>410</v>
      </c>
      <c r="C441" s="88" t="s">
        <v>286</v>
      </c>
      <c r="D441" s="106" t="s">
        <v>30</v>
      </c>
      <c r="E441" s="59">
        <v>44268</v>
      </c>
      <c r="F441" s="395">
        <v>2120</v>
      </c>
      <c r="G441" s="60">
        <v>0</v>
      </c>
      <c r="H441" s="60">
        <v>0</v>
      </c>
      <c r="I441" s="395">
        <f t="shared" si="235"/>
        <v>20897.142857142855</v>
      </c>
      <c r="J441" s="395">
        <f t="shared" si="236"/>
        <v>4724.5714285714284</v>
      </c>
      <c r="K441" s="488">
        <v>0</v>
      </c>
      <c r="L441" s="61"/>
      <c r="M441" s="104">
        <v>2000</v>
      </c>
      <c r="N441" s="24">
        <f t="shared" si="237"/>
        <v>2120</v>
      </c>
      <c r="O441" s="447">
        <f t="shared" si="238"/>
        <v>0</v>
      </c>
      <c r="P441" s="49">
        <v>69</v>
      </c>
      <c r="Q441" s="49">
        <v>15.6</v>
      </c>
      <c r="R441" s="59">
        <f t="shared" si="242"/>
        <v>44268</v>
      </c>
      <c r="S441" s="51">
        <v>0</v>
      </c>
      <c r="T441" s="454">
        <f t="shared" si="239"/>
        <v>2120</v>
      </c>
      <c r="U441" s="53">
        <f t="shared" si="243"/>
        <v>2000</v>
      </c>
      <c r="V441" s="183">
        <v>0</v>
      </c>
      <c r="W441" s="25">
        <v>0.06</v>
      </c>
      <c r="X441" s="54">
        <v>44742</v>
      </c>
      <c r="Y441" s="55">
        <f t="shared" si="240"/>
        <v>15</v>
      </c>
      <c r="Z441" s="56">
        <f t="shared" si="241"/>
        <v>1.25</v>
      </c>
    </row>
    <row r="442" spans="1:26" x14ac:dyDescent="0.2">
      <c r="A442" s="1">
        <v>266</v>
      </c>
      <c r="B442" s="364" t="s">
        <v>289</v>
      </c>
      <c r="C442" s="88" t="s">
        <v>286</v>
      </c>
      <c r="D442" s="106" t="s">
        <v>30</v>
      </c>
      <c r="E442" s="59">
        <v>42309</v>
      </c>
      <c r="F442" s="395">
        <v>2751.76</v>
      </c>
      <c r="G442" s="60">
        <v>0</v>
      </c>
      <c r="H442" s="60">
        <v>400</v>
      </c>
      <c r="I442" s="395">
        <f t="shared" si="235"/>
        <v>27124.491428571429</v>
      </c>
      <c r="J442" s="466">
        <f t="shared" si="236"/>
        <v>8019.4148571428568</v>
      </c>
      <c r="K442" s="488">
        <f>F442/7*12+S442+S442</f>
        <v>5387.6228571428574</v>
      </c>
      <c r="L442" s="61"/>
      <c r="M442" s="104">
        <v>2596</v>
      </c>
      <c r="N442" s="24">
        <f t="shared" si="237"/>
        <v>2751.76</v>
      </c>
      <c r="O442" s="447">
        <f t="shared" si="238"/>
        <v>0</v>
      </c>
      <c r="P442" s="49">
        <v>69</v>
      </c>
      <c r="Q442" s="49">
        <v>20.399999999999999</v>
      </c>
      <c r="R442" s="59">
        <f t="shared" si="242"/>
        <v>42309</v>
      </c>
      <c r="S442" s="51">
        <v>335.16</v>
      </c>
      <c r="T442" s="454">
        <f t="shared" si="239"/>
        <v>2751.76</v>
      </c>
      <c r="U442" s="53">
        <f t="shared" si="243"/>
        <v>2596</v>
      </c>
      <c r="V442" s="183">
        <v>0</v>
      </c>
      <c r="W442" s="25">
        <v>0.06</v>
      </c>
      <c r="X442" s="54">
        <v>44742</v>
      </c>
      <c r="Y442" s="55">
        <f t="shared" si="240"/>
        <v>79</v>
      </c>
      <c r="Z442" s="56">
        <f t="shared" si="241"/>
        <v>6.583333333333333</v>
      </c>
    </row>
    <row r="443" spans="1:26" x14ac:dyDescent="0.2">
      <c r="A443" s="1">
        <v>267</v>
      </c>
      <c r="B443" s="364" t="s">
        <v>290</v>
      </c>
      <c r="C443" s="88" t="s">
        <v>286</v>
      </c>
      <c r="D443" s="106" t="s">
        <v>30</v>
      </c>
      <c r="E443" s="59">
        <v>43701</v>
      </c>
      <c r="F443" s="395">
        <v>2449.8720000000003</v>
      </c>
      <c r="G443" s="60">
        <v>0</v>
      </c>
      <c r="H443" s="60"/>
      <c r="I443" s="395">
        <f t="shared" si="235"/>
        <v>24148.738285714287</v>
      </c>
      <c r="J443" s="466">
        <f t="shared" si="236"/>
        <v>5459.7147428571434</v>
      </c>
      <c r="K443" s="488">
        <v>0</v>
      </c>
      <c r="L443" s="61"/>
      <c r="M443" s="104">
        <v>2311.2000000000003</v>
      </c>
      <c r="N443" s="24">
        <f t="shared" si="237"/>
        <v>2449.8720000000003</v>
      </c>
      <c r="O443" s="447">
        <f t="shared" si="238"/>
        <v>0</v>
      </c>
      <c r="P443" s="49">
        <v>69</v>
      </c>
      <c r="Q443" s="49">
        <v>15.6</v>
      </c>
      <c r="R443" s="59">
        <f t="shared" si="242"/>
        <v>43701</v>
      </c>
      <c r="S443" s="51">
        <v>0</v>
      </c>
      <c r="T443" s="454">
        <f t="shared" si="239"/>
        <v>2449.8720000000003</v>
      </c>
      <c r="U443" s="53">
        <f t="shared" si="243"/>
        <v>2311.2000000000003</v>
      </c>
      <c r="V443" s="183">
        <v>0</v>
      </c>
      <c r="W443" s="25">
        <v>0.06</v>
      </c>
      <c r="X443" s="54">
        <v>44742</v>
      </c>
      <c r="Y443" s="55">
        <f t="shared" si="240"/>
        <v>34</v>
      </c>
      <c r="Z443" s="56">
        <f t="shared" si="241"/>
        <v>2.8333333333333335</v>
      </c>
    </row>
    <row r="444" spans="1:26" x14ac:dyDescent="0.2">
      <c r="A444" s="1">
        <v>268</v>
      </c>
      <c r="B444" s="433" t="s">
        <v>574</v>
      </c>
      <c r="C444" s="423" t="s">
        <v>286</v>
      </c>
      <c r="D444" s="434" t="s">
        <v>30</v>
      </c>
      <c r="E444" s="424">
        <v>44513</v>
      </c>
      <c r="F444" s="421">
        <v>2332</v>
      </c>
      <c r="G444" s="425">
        <v>0</v>
      </c>
      <c r="H444" s="425"/>
      <c r="I444" s="421">
        <f t="shared" si="235"/>
        <v>22986.857142857145</v>
      </c>
      <c r="J444" s="421">
        <f t="shared" si="236"/>
        <v>5197.0285714285719</v>
      </c>
      <c r="K444" s="492">
        <v>0</v>
      </c>
      <c r="L444" s="61"/>
      <c r="M444" s="104">
        <v>2200</v>
      </c>
      <c r="N444" s="24">
        <f t="shared" si="237"/>
        <v>2332</v>
      </c>
      <c r="O444" s="447">
        <f t="shared" si="238"/>
        <v>0</v>
      </c>
      <c r="P444" s="49">
        <v>69</v>
      </c>
      <c r="Q444" s="49">
        <v>15.6</v>
      </c>
      <c r="R444" s="59">
        <f t="shared" si="242"/>
        <v>44513</v>
      </c>
      <c r="S444" s="51">
        <v>0</v>
      </c>
      <c r="T444" s="454">
        <f t="shared" si="239"/>
        <v>2332</v>
      </c>
      <c r="U444" s="53">
        <f t="shared" si="243"/>
        <v>2200</v>
      </c>
      <c r="V444" s="183">
        <v>0</v>
      </c>
      <c r="W444" s="25">
        <v>0.06</v>
      </c>
      <c r="X444" s="54">
        <v>44742</v>
      </c>
      <c r="Y444" s="55">
        <f t="shared" si="240"/>
        <v>7</v>
      </c>
      <c r="Z444" s="56">
        <f t="shared" si="241"/>
        <v>0.58333333333333337</v>
      </c>
    </row>
    <row r="445" spans="1:26" x14ac:dyDescent="0.2">
      <c r="A445" s="1">
        <v>269</v>
      </c>
      <c r="B445" s="364" t="s">
        <v>291</v>
      </c>
      <c r="C445" s="88" t="s">
        <v>286</v>
      </c>
      <c r="D445" s="106" t="s">
        <v>30</v>
      </c>
      <c r="E445" s="59">
        <v>41440</v>
      </c>
      <c r="F445" s="395">
        <v>3119.5800000000004</v>
      </c>
      <c r="G445" s="60">
        <v>0</v>
      </c>
      <c r="H445" s="60">
        <v>775</v>
      </c>
      <c r="I445" s="395">
        <f t="shared" si="235"/>
        <v>30750.145714285718</v>
      </c>
      <c r="J445" s="395">
        <f t="shared" ref="J445:J452" si="244">F445/7*Q445</f>
        <v>9091.3474285714292</v>
      </c>
      <c r="K445" s="488">
        <f>F445/7*12+S445+S445</f>
        <v>6018.1714285714288</v>
      </c>
      <c r="L445" s="61"/>
      <c r="M445" s="104">
        <v>2943</v>
      </c>
      <c r="N445" s="24">
        <f t="shared" si="237"/>
        <v>3119.5800000000004</v>
      </c>
      <c r="O445" s="447">
        <f t="shared" si="238"/>
        <v>0</v>
      </c>
      <c r="P445" s="49">
        <v>69</v>
      </c>
      <c r="Q445" s="49">
        <v>20.399999999999999</v>
      </c>
      <c r="R445" s="59">
        <f t="shared" si="242"/>
        <v>41440</v>
      </c>
      <c r="S445" s="51">
        <v>335.16</v>
      </c>
      <c r="T445" s="454">
        <f t="shared" si="239"/>
        <v>3119.5800000000004</v>
      </c>
      <c r="U445" s="53">
        <f t="shared" si="243"/>
        <v>2943</v>
      </c>
      <c r="V445" s="183">
        <v>0</v>
      </c>
      <c r="W445" s="25">
        <v>0.06</v>
      </c>
      <c r="X445" s="54">
        <v>44742</v>
      </c>
      <c r="Y445" s="55">
        <f t="shared" si="240"/>
        <v>108</v>
      </c>
      <c r="Z445" s="56">
        <f t="shared" si="241"/>
        <v>9</v>
      </c>
    </row>
    <row r="446" spans="1:26" x14ac:dyDescent="0.2">
      <c r="A446" s="1">
        <v>270</v>
      </c>
      <c r="B446" s="364" t="s">
        <v>292</v>
      </c>
      <c r="C446" s="88" t="s">
        <v>286</v>
      </c>
      <c r="D446" s="106" t="s">
        <v>30</v>
      </c>
      <c r="E446" s="59">
        <v>42054</v>
      </c>
      <c r="F446" s="395">
        <v>2751.76</v>
      </c>
      <c r="G446" s="60">
        <v>0</v>
      </c>
      <c r="H446" s="60">
        <v>400</v>
      </c>
      <c r="I446" s="395">
        <f t="shared" si="235"/>
        <v>27124.491428571429</v>
      </c>
      <c r="J446" s="395">
        <f t="shared" si="244"/>
        <v>8019.4148571428568</v>
      </c>
      <c r="K446" s="488">
        <f>F446/7*12+S446+S446</f>
        <v>5387.6228571428574</v>
      </c>
      <c r="L446" s="61"/>
      <c r="M446" s="104">
        <v>2596</v>
      </c>
      <c r="N446" s="24">
        <f t="shared" si="237"/>
        <v>2751.76</v>
      </c>
      <c r="O446" s="447">
        <f t="shared" si="238"/>
        <v>0</v>
      </c>
      <c r="P446" s="49">
        <v>69</v>
      </c>
      <c r="Q446" s="49">
        <v>20.399999999999999</v>
      </c>
      <c r="R446" s="59">
        <f t="shared" si="242"/>
        <v>42054</v>
      </c>
      <c r="S446" s="51">
        <v>335.16</v>
      </c>
      <c r="T446" s="454">
        <f t="shared" si="239"/>
        <v>2751.76</v>
      </c>
      <c r="U446" s="53">
        <f t="shared" si="243"/>
        <v>2596</v>
      </c>
      <c r="V446" s="183">
        <v>0</v>
      </c>
      <c r="W446" s="25">
        <v>0.06</v>
      </c>
      <c r="X446" s="54">
        <v>44742</v>
      </c>
      <c r="Y446" s="55">
        <f t="shared" si="240"/>
        <v>88</v>
      </c>
      <c r="Z446" s="56">
        <f t="shared" si="241"/>
        <v>7.333333333333333</v>
      </c>
    </row>
    <row r="447" spans="1:26" x14ac:dyDescent="0.2">
      <c r="A447" s="1">
        <v>271</v>
      </c>
      <c r="B447" s="364" t="s">
        <v>293</v>
      </c>
      <c r="C447" s="88" t="s">
        <v>286</v>
      </c>
      <c r="D447" s="106" t="s">
        <v>30</v>
      </c>
      <c r="E447" s="59">
        <v>43344</v>
      </c>
      <c r="F447" s="395">
        <v>3111.5664000000002</v>
      </c>
      <c r="G447" s="60">
        <v>0</v>
      </c>
      <c r="H447" s="60"/>
      <c r="I447" s="395">
        <f t="shared" si="235"/>
        <v>30671.154514285718</v>
      </c>
      <c r="J447" s="395">
        <f t="shared" si="244"/>
        <v>6934.3479771428574</v>
      </c>
      <c r="K447" s="488">
        <v>0</v>
      </c>
      <c r="L447" s="61"/>
      <c r="M447" s="104">
        <v>2935.44</v>
      </c>
      <c r="N447" s="24">
        <f t="shared" si="237"/>
        <v>3111.5664000000002</v>
      </c>
      <c r="O447" s="447">
        <f t="shared" si="238"/>
        <v>0</v>
      </c>
      <c r="P447" s="49">
        <v>69</v>
      </c>
      <c r="Q447" s="49">
        <v>15.6</v>
      </c>
      <c r="R447" s="59">
        <f t="shared" si="242"/>
        <v>43344</v>
      </c>
      <c r="S447" s="51">
        <v>0</v>
      </c>
      <c r="T447" s="454">
        <f t="shared" si="239"/>
        <v>3111.5664000000002</v>
      </c>
      <c r="U447" s="53">
        <f t="shared" si="243"/>
        <v>2935.44</v>
      </c>
      <c r="V447" s="183">
        <v>0</v>
      </c>
      <c r="W447" s="25">
        <v>0.06</v>
      </c>
      <c r="X447" s="54">
        <v>44742</v>
      </c>
      <c r="Y447" s="55">
        <f t="shared" si="240"/>
        <v>45</v>
      </c>
      <c r="Z447" s="56">
        <f t="shared" si="241"/>
        <v>3.75</v>
      </c>
    </row>
    <row r="448" spans="1:26" x14ac:dyDescent="0.2">
      <c r="A448" s="1">
        <v>272</v>
      </c>
      <c r="B448" s="364" t="s">
        <v>294</v>
      </c>
      <c r="C448" s="88" t="s">
        <v>286</v>
      </c>
      <c r="D448" s="106" t="s">
        <v>30</v>
      </c>
      <c r="E448" s="59">
        <v>43381</v>
      </c>
      <c r="F448" s="395">
        <v>2572.3656000000005</v>
      </c>
      <c r="G448" s="60">
        <v>0</v>
      </c>
      <c r="H448" s="60"/>
      <c r="I448" s="395">
        <f t="shared" si="235"/>
        <v>25356.175200000009</v>
      </c>
      <c r="J448" s="395">
        <f t="shared" si="244"/>
        <v>5732.7004800000013</v>
      </c>
      <c r="K448" s="488">
        <v>0</v>
      </c>
      <c r="L448" s="61"/>
      <c r="M448" s="104">
        <v>2426.7600000000002</v>
      </c>
      <c r="N448" s="24">
        <f t="shared" si="237"/>
        <v>2572.3656000000005</v>
      </c>
      <c r="O448" s="447">
        <f t="shared" si="238"/>
        <v>0</v>
      </c>
      <c r="P448" s="49">
        <v>69</v>
      </c>
      <c r="Q448" s="49">
        <v>15.6</v>
      </c>
      <c r="R448" s="59">
        <f t="shared" si="242"/>
        <v>43381</v>
      </c>
      <c r="S448" s="51">
        <v>0</v>
      </c>
      <c r="T448" s="454">
        <f t="shared" si="239"/>
        <v>2572.3656000000005</v>
      </c>
      <c r="U448" s="53">
        <f t="shared" si="243"/>
        <v>2426.7600000000002</v>
      </c>
      <c r="V448" s="183">
        <v>0</v>
      </c>
      <c r="W448" s="25">
        <v>0.06</v>
      </c>
      <c r="X448" s="54">
        <v>44742</v>
      </c>
      <c r="Y448" s="55">
        <f t="shared" si="240"/>
        <v>44</v>
      </c>
      <c r="Z448" s="56">
        <f t="shared" si="241"/>
        <v>3.6666666666666665</v>
      </c>
    </row>
    <row r="449" spans="1:26" x14ac:dyDescent="0.2">
      <c r="A449" s="1">
        <v>273</v>
      </c>
      <c r="B449" s="364" t="s">
        <v>295</v>
      </c>
      <c r="C449" s="88" t="s">
        <v>286</v>
      </c>
      <c r="D449" s="106" t="s">
        <v>30</v>
      </c>
      <c r="E449" s="59">
        <v>43822</v>
      </c>
      <c r="F449" s="395">
        <v>3119.5800000000004</v>
      </c>
      <c r="G449" s="60">
        <v>0</v>
      </c>
      <c r="H449" s="60">
        <v>775</v>
      </c>
      <c r="I449" s="395">
        <f t="shared" si="235"/>
        <v>30750.145714285718</v>
      </c>
      <c r="J449" s="395">
        <f t="shared" si="244"/>
        <v>6952.2068571428581</v>
      </c>
      <c r="K449" s="488">
        <v>0</v>
      </c>
      <c r="L449" s="61"/>
      <c r="M449" s="104">
        <v>2943</v>
      </c>
      <c r="N449" s="24">
        <f t="shared" si="237"/>
        <v>3119.5800000000004</v>
      </c>
      <c r="O449" s="447">
        <f t="shared" si="238"/>
        <v>0</v>
      </c>
      <c r="P449" s="49">
        <v>69</v>
      </c>
      <c r="Q449" s="49">
        <v>15.6</v>
      </c>
      <c r="R449" s="59">
        <f t="shared" si="242"/>
        <v>43822</v>
      </c>
      <c r="S449" s="51">
        <v>0</v>
      </c>
      <c r="T449" s="454">
        <f t="shared" si="239"/>
        <v>3119.5800000000004</v>
      </c>
      <c r="U449" s="53">
        <f t="shared" si="243"/>
        <v>2943</v>
      </c>
      <c r="V449" s="183">
        <v>0</v>
      </c>
      <c r="W449" s="25">
        <v>0.06</v>
      </c>
      <c r="X449" s="54">
        <v>44742</v>
      </c>
      <c r="Y449" s="55">
        <f t="shared" si="240"/>
        <v>30</v>
      </c>
      <c r="Z449" s="56">
        <f t="shared" si="241"/>
        <v>2.5</v>
      </c>
    </row>
    <row r="450" spans="1:26" x14ac:dyDescent="0.2">
      <c r="A450" s="1">
        <v>274</v>
      </c>
      <c r="B450" s="364" t="s">
        <v>296</v>
      </c>
      <c r="C450" s="105" t="s">
        <v>286</v>
      </c>
      <c r="D450" s="106" t="s">
        <v>30</v>
      </c>
      <c r="E450" s="59">
        <v>43078</v>
      </c>
      <c r="F450" s="394">
        <v>2751.76</v>
      </c>
      <c r="G450" s="60">
        <v>0</v>
      </c>
      <c r="H450" s="60">
        <v>400</v>
      </c>
      <c r="I450" s="395">
        <f t="shared" si="235"/>
        <v>27124.491428571429</v>
      </c>
      <c r="J450" s="394">
        <f t="shared" si="244"/>
        <v>7075.954285714286</v>
      </c>
      <c r="K450" s="489">
        <v>0</v>
      </c>
      <c r="L450" s="61"/>
      <c r="M450" s="104">
        <v>2596</v>
      </c>
      <c r="N450" s="24">
        <f t="shared" si="237"/>
        <v>2751.76</v>
      </c>
      <c r="O450" s="447">
        <f t="shared" si="238"/>
        <v>0</v>
      </c>
      <c r="P450" s="49">
        <v>69</v>
      </c>
      <c r="Q450" s="49">
        <v>18</v>
      </c>
      <c r="R450" s="59">
        <f t="shared" si="242"/>
        <v>43078</v>
      </c>
      <c r="S450" s="51">
        <v>0</v>
      </c>
      <c r="T450" s="454">
        <f t="shared" si="239"/>
        <v>2751.76</v>
      </c>
      <c r="U450" s="53">
        <f t="shared" si="243"/>
        <v>2596</v>
      </c>
      <c r="V450" s="183">
        <v>0</v>
      </c>
      <c r="W450" s="25">
        <v>0.06</v>
      </c>
      <c r="X450" s="54">
        <v>44742</v>
      </c>
      <c r="Y450" s="55">
        <f t="shared" si="240"/>
        <v>54</v>
      </c>
      <c r="Z450" s="56">
        <f t="shared" si="241"/>
        <v>4.5</v>
      </c>
    </row>
    <row r="451" spans="1:26" x14ac:dyDescent="0.2">
      <c r="A451" s="1">
        <v>275</v>
      </c>
      <c r="B451" s="364" t="s">
        <v>297</v>
      </c>
      <c r="C451" s="105" t="s">
        <v>286</v>
      </c>
      <c r="D451" s="106" t="s">
        <v>30</v>
      </c>
      <c r="E451" s="59">
        <v>43381</v>
      </c>
      <c r="F451" s="394">
        <v>1965.24</v>
      </c>
      <c r="G451" s="60">
        <v>0</v>
      </c>
      <c r="H451" s="60"/>
      <c r="I451" s="395">
        <f t="shared" si="235"/>
        <v>19371.651428571429</v>
      </c>
      <c r="J451" s="394">
        <f t="shared" ref="J451" si="245">F451/7*Q451</f>
        <v>4379.6777142857145</v>
      </c>
      <c r="K451" s="489">
        <v>0</v>
      </c>
      <c r="L451" s="61"/>
      <c r="M451" s="104">
        <v>1854</v>
      </c>
      <c r="N451" s="24">
        <f t="shared" si="237"/>
        <v>1965.24</v>
      </c>
      <c r="O451" s="447">
        <f t="shared" si="238"/>
        <v>0</v>
      </c>
      <c r="P451" s="49">
        <v>69</v>
      </c>
      <c r="Q451" s="49">
        <v>15.6</v>
      </c>
      <c r="R451" s="59">
        <f t="shared" si="242"/>
        <v>43381</v>
      </c>
      <c r="S451" s="51">
        <v>0</v>
      </c>
      <c r="T451" s="454">
        <f t="shared" ref="T451" si="246">M451*(1+W451)</f>
        <v>1965.24</v>
      </c>
      <c r="U451" s="53">
        <f t="shared" si="243"/>
        <v>1854</v>
      </c>
      <c r="V451" s="183">
        <v>0</v>
      </c>
      <c r="W451" s="25">
        <v>0.06</v>
      </c>
      <c r="X451" s="54">
        <v>44742</v>
      </c>
      <c r="Y451" s="55">
        <f t="shared" ref="Y451" si="247">(YEAR(X451)-YEAR(E451))*12+MONTH(X451)-MONTH(E451)</f>
        <v>44</v>
      </c>
      <c r="Z451" s="56">
        <f t="shared" ref="Z451" si="248">Y451/12</f>
        <v>3.6666666666666665</v>
      </c>
    </row>
    <row r="452" spans="1:26" ht="13.5" thickBot="1" x14ac:dyDescent="0.25">
      <c r="A452" s="1">
        <v>276</v>
      </c>
      <c r="B452" s="435" t="s">
        <v>575</v>
      </c>
      <c r="C452" s="436" t="s">
        <v>286</v>
      </c>
      <c r="D452" s="437" t="s">
        <v>30</v>
      </c>
      <c r="E452" s="438">
        <v>44513</v>
      </c>
      <c r="F452" s="439">
        <v>2332</v>
      </c>
      <c r="G452" s="440">
        <v>0</v>
      </c>
      <c r="H452" s="440"/>
      <c r="I452" s="439">
        <f t="shared" si="235"/>
        <v>22986.857142857145</v>
      </c>
      <c r="J452" s="439">
        <f t="shared" si="244"/>
        <v>5197.0285714285719</v>
      </c>
      <c r="K452" s="495">
        <v>0</v>
      </c>
      <c r="L452" s="61"/>
      <c r="M452" s="104">
        <v>2200</v>
      </c>
      <c r="N452" s="24">
        <f t="shared" si="237"/>
        <v>2332</v>
      </c>
      <c r="O452" s="447">
        <f t="shared" si="238"/>
        <v>0</v>
      </c>
      <c r="P452" s="49">
        <v>69</v>
      </c>
      <c r="Q452" s="49">
        <v>15.6</v>
      </c>
      <c r="R452" s="59">
        <f t="shared" si="242"/>
        <v>44513</v>
      </c>
      <c r="S452" s="51">
        <v>0</v>
      </c>
      <c r="T452" s="454">
        <f t="shared" si="239"/>
        <v>2332</v>
      </c>
      <c r="U452" s="53">
        <f t="shared" si="243"/>
        <v>2200</v>
      </c>
      <c r="V452" s="183">
        <v>0</v>
      </c>
      <c r="W452" s="25">
        <v>0.06</v>
      </c>
      <c r="X452" s="54">
        <v>44742</v>
      </c>
      <c r="Y452" s="55">
        <f t="shared" si="240"/>
        <v>7</v>
      </c>
      <c r="Z452" s="56">
        <f t="shared" si="241"/>
        <v>0.58333333333333337</v>
      </c>
    </row>
    <row r="453" spans="1:26" s="223" customFormat="1" ht="15.75" thickBot="1" x14ac:dyDescent="0.3">
      <c r="A453" s="20"/>
      <c r="B453" s="21"/>
      <c r="C453" s="214"/>
      <c r="D453" s="215"/>
      <c r="E453" s="216"/>
      <c r="F453" s="216"/>
      <c r="G453" s="216"/>
      <c r="H453" s="216"/>
      <c r="I453" s="216"/>
      <c r="J453" s="216"/>
      <c r="K453" s="217"/>
      <c r="L453" s="218"/>
      <c r="M453" s="219"/>
      <c r="N453" s="220"/>
      <c r="O453" s="453"/>
      <c r="P453" s="215"/>
      <c r="Q453" s="215"/>
      <c r="R453" s="216"/>
      <c r="S453" s="221"/>
      <c r="T453" s="457"/>
      <c r="U453" s="222"/>
      <c r="W453" s="224"/>
      <c r="X453" s="216"/>
      <c r="Y453" s="225"/>
      <c r="Z453" s="226"/>
    </row>
    <row r="454" spans="1:26" x14ac:dyDescent="0.2">
      <c r="B454" s="12" t="s">
        <v>32</v>
      </c>
      <c r="C454" s="72" t="s">
        <v>33</v>
      </c>
      <c r="D454" s="73"/>
      <c r="E454" s="209" t="s">
        <v>298</v>
      </c>
      <c r="F454" s="75">
        <f t="shared" ref="F454:K454" si="249">SUM(F437:F452)</f>
        <v>44516.906712240001</v>
      </c>
      <c r="G454" s="75">
        <f t="shared" si="249"/>
        <v>0</v>
      </c>
      <c r="H454" s="75">
        <f t="shared" si="249"/>
        <v>4394</v>
      </c>
      <c r="I454" s="75">
        <f t="shared" si="249"/>
        <v>438809.50902065146</v>
      </c>
      <c r="J454" s="75">
        <f t="shared" si="249"/>
        <v>113727.8465328137</v>
      </c>
      <c r="K454" s="484">
        <f t="shared" si="249"/>
        <v>38166.038935268574</v>
      </c>
      <c r="L454" s="76"/>
      <c r="N454" s="23"/>
      <c r="O454" s="448"/>
      <c r="R454" s="112"/>
      <c r="T454" s="176"/>
      <c r="W454" s="69"/>
      <c r="X454" s="70"/>
      <c r="Y454" s="71"/>
    </row>
    <row r="455" spans="1:26" ht="19.5" customHeight="1" thickBot="1" x14ac:dyDescent="0.25">
      <c r="B455" s="12" t="s">
        <v>36</v>
      </c>
      <c r="C455" s="72" t="s">
        <v>37</v>
      </c>
      <c r="D455" s="432" t="s">
        <v>35</v>
      </c>
      <c r="E455" s="166" t="s">
        <v>38</v>
      </c>
      <c r="F455" s="78">
        <f>F454/7*365</f>
        <v>2321238.7071382287</v>
      </c>
      <c r="G455" s="78">
        <f>G454*6</f>
        <v>0</v>
      </c>
      <c r="H455" s="78">
        <f>H454/7*52</f>
        <v>32641.142857142855</v>
      </c>
      <c r="I455" s="78">
        <f>I454</f>
        <v>438809.50902065146</v>
      </c>
      <c r="J455" s="78">
        <f>J454</f>
        <v>113727.8465328137</v>
      </c>
      <c r="K455" s="79">
        <f>K454</f>
        <v>38166.038935268574</v>
      </c>
      <c r="L455" s="76"/>
      <c r="M455" s="80">
        <f>SUM(M437:M454)</f>
        <v>41997.081804000001</v>
      </c>
      <c r="N455" s="81"/>
      <c r="O455" s="449"/>
      <c r="P455" s="134"/>
      <c r="Q455" s="134"/>
      <c r="R455" s="134"/>
      <c r="S455" s="83"/>
      <c r="T455" s="150">
        <f>SUM(T437:T454)</f>
        <v>44516.906712240001</v>
      </c>
      <c r="U455" s="80">
        <f>SUM(U437:U454)</f>
        <v>41997.081804000001</v>
      </c>
      <c r="V455" s="22">
        <f>SUM(V437:V454)</f>
        <v>0</v>
      </c>
      <c r="W455" s="84"/>
      <c r="X455" s="392"/>
      <c r="Y455" s="134"/>
      <c r="Z455" s="134"/>
    </row>
    <row r="456" spans="1:26" x14ac:dyDescent="0.2">
      <c r="B456" s="12"/>
      <c r="C456" s="72"/>
      <c r="N456" s="23"/>
      <c r="O456" s="448"/>
      <c r="R456" s="227"/>
      <c r="T456" s="176"/>
      <c r="W456" s="69"/>
      <c r="X456" s="70"/>
      <c r="Y456" s="71"/>
    </row>
    <row r="457" spans="1:26" ht="15" x14ac:dyDescent="0.25">
      <c r="B457" s="6"/>
      <c r="C457" s="34"/>
      <c r="D457" s="34" t="s">
        <v>585</v>
      </c>
      <c r="E457" s="34"/>
      <c r="F457" s="34"/>
      <c r="G457" s="34"/>
      <c r="H457" s="34"/>
      <c r="I457" s="390"/>
      <c r="J457" s="34"/>
      <c r="K457" s="34"/>
      <c r="L457" s="390"/>
      <c r="N457" s="23"/>
      <c r="O457" s="448"/>
      <c r="R457" s="154"/>
      <c r="T457" s="176"/>
      <c r="W457" s="69"/>
      <c r="X457" s="70"/>
      <c r="Y457" s="71"/>
    </row>
    <row r="458" spans="1:26" ht="15" x14ac:dyDescent="0.25">
      <c r="B458" s="388" t="s">
        <v>4</v>
      </c>
      <c r="C458" s="389"/>
      <c r="D458" s="34" t="s">
        <v>299</v>
      </c>
      <c r="E458" s="34"/>
      <c r="F458" s="390"/>
      <c r="G458" s="390"/>
      <c r="H458" s="521"/>
      <c r="I458" s="521"/>
      <c r="J458" s="390"/>
      <c r="K458" s="35"/>
      <c r="L458" s="389"/>
      <c r="N458" s="23"/>
      <c r="O458" s="448"/>
      <c r="R458" s="154"/>
      <c r="T458" s="176"/>
      <c r="W458" s="69"/>
      <c r="X458" s="70"/>
      <c r="Y458" s="71"/>
    </row>
    <row r="459" spans="1:26" ht="15.75" thickBot="1" x14ac:dyDescent="0.3">
      <c r="B459" s="8"/>
      <c r="C459" s="389"/>
      <c r="D459" s="34"/>
      <c r="E459" s="34"/>
      <c r="F459" s="390"/>
      <c r="G459" s="390"/>
      <c r="H459" s="390"/>
      <c r="I459" s="390"/>
      <c r="J459" s="390"/>
      <c r="K459" s="35"/>
      <c r="L459" s="389"/>
      <c r="N459" s="23"/>
      <c r="O459" s="448"/>
      <c r="R459" s="154"/>
      <c r="T459" s="176"/>
      <c r="W459" s="69"/>
      <c r="X459" s="70"/>
      <c r="Y459" s="71"/>
    </row>
    <row r="460" spans="1:26" ht="12.75" customHeight="1" x14ac:dyDescent="0.2">
      <c r="B460" s="523" t="s">
        <v>6</v>
      </c>
      <c r="C460" s="525" t="s">
        <v>7</v>
      </c>
      <c r="D460" s="525" t="s">
        <v>8</v>
      </c>
      <c r="E460" s="525" t="s">
        <v>9</v>
      </c>
      <c r="F460" s="527" t="s">
        <v>171</v>
      </c>
      <c r="G460" s="529" t="s">
        <v>11</v>
      </c>
      <c r="H460" s="529" t="s">
        <v>12</v>
      </c>
      <c r="I460" s="525" t="s">
        <v>13</v>
      </c>
      <c r="J460" s="531" t="s">
        <v>14</v>
      </c>
      <c r="K460" s="533" t="s">
        <v>15</v>
      </c>
      <c r="L460" s="40"/>
      <c r="M460" s="519" t="s">
        <v>16</v>
      </c>
      <c r="N460" s="519" t="s">
        <v>17</v>
      </c>
      <c r="O460" s="446"/>
      <c r="P460" s="517" t="s">
        <v>18</v>
      </c>
      <c r="Q460" s="517" t="s">
        <v>19</v>
      </c>
      <c r="R460" s="517" t="s">
        <v>20</v>
      </c>
      <c r="S460" s="518" t="s">
        <v>21</v>
      </c>
      <c r="T460" s="519" t="s">
        <v>22</v>
      </c>
      <c r="U460" s="519" t="s">
        <v>16</v>
      </c>
      <c r="V460" s="522" t="s">
        <v>23</v>
      </c>
      <c r="W460" s="522" t="s">
        <v>24</v>
      </c>
      <c r="X460" s="517" t="s">
        <v>25</v>
      </c>
      <c r="Y460" s="517" t="s">
        <v>26</v>
      </c>
      <c r="Z460" s="520" t="s">
        <v>27</v>
      </c>
    </row>
    <row r="461" spans="1:26" ht="13.5" customHeight="1" thickBot="1" x14ac:dyDescent="0.25">
      <c r="B461" s="524"/>
      <c r="C461" s="526"/>
      <c r="D461" s="526"/>
      <c r="E461" s="526"/>
      <c r="F461" s="528"/>
      <c r="G461" s="530"/>
      <c r="H461" s="530"/>
      <c r="I461" s="526"/>
      <c r="J461" s="532"/>
      <c r="K461" s="534"/>
      <c r="L461" s="40"/>
      <c r="M461" s="519"/>
      <c r="N461" s="519"/>
      <c r="O461" s="446"/>
      <c r="P461" s="517"/>
      <c r="Q461" s="517"/>
      <c r="R461" s="517"/>
      <c r="S461" s="518"/>
      <c r="T461" s="519"/>
      <c r="U461" s="519"/>
      <c r="V461" s="522"/>
      <c r="W461" s="522"/>
      <c r="X461" s="517"/>
      <c r="Y461" s="517"/>
      <c r="Z461" s="520"/>
    </row>
    <row r="462" spans="1:26" ht="13.5" customHeight="1" thickBot="1" x14ac:dyDescent="0.25">
      <c r="B462" s="10"/>
      <c r="C462" s="40"/>
      <c r="D462" s="40"/>
      <c r="E462" s="40"/>
      <c r="F462" s="199"/>
      <c r="G462" s="174"/>
      <c r="H462" s="174"/>
      <c r="I462" s="40"/>
      <c r="J462" s="40"/>
      <c r="K462" s="175"/>
      <c r="L462" s="40"/>
      <c r="N462" s="23"/>
      <c r="O462" s="448"/>
      <c r="R462" s="154"/>
      <c r="T462" s="176"/>
      <c r="W462" s="69"/>
      <c r="X462" s="70"/>
      <c r="Y462" s="71"/>
    </row>
    <row r="463" spans="1:26" x14ac:dyDescent="0.2">
      <c r="A463" s="11">
        <v>277</v>
      </c>
      <c r="B463" s="368" t="s">
        <v>300</v>
      </c>
      <c r="C463" s="41" t="s">
        <v>48</v>
      </c>
      <c r="D463" s="213" t="s">
        <v>42</v>
      </c>
      <c r="E463" s="117">
        <v>38880</v>
      </c>
      <c r="F463" s="120">
        <v>2592.7600000000002</v>
      </c>
      <c r="G463" s="442">
        <v>0</v>
      </c>
      <c r="H463" s="119">
        <v>150</v>
      </c>
      <c r="I463" s="118">
        <f t="shared" ref="I463:I523" si="250">F463/7*P463</f>
        <v>25557.205714285716</v>
      </c>
      <c r="J463" s="118">
        <f t="shared" ref="J463:J523" si="251">F463/7*Q463</f>
        <v>7556.0434285714282</v>
      </c>
      <c r="K463" s="121">
        <f>F463/7*12+S463+S463</f>
        <v>5503.3714285714286</v>
      </c>
      <c r="L463" s="61"/>
      <c r="M463" s="60">
        <v>2446</v>
      </c>
      <c r="N463" s="24">
        <f t="shared" ref="N463:N494" si="252">M463*(1+6%)</f>
        <v>2592.7600000000002</v>
      </c>
      <c r="O463" s="447">
        <f t="shared" ref="O463:O526" si="253">N463-F463</f>
        <v>0</v>
      </c>
      <c r="P463" s="49">
        <v>69</v>
      </c>
      <c r="Q463" s="49">
        <v>20.399999999999999</v>
      </c>
      <c r="R463" s="59">
        <f>E463</f>
        <v>38880</v>
      </c>
      <c r="S463" s="51">
        <v>529.32000000000005</v>
      </c>
      <c r="T463" s="454">
        <f t="shared" ref="T463:T523" si="254">M463*(1+W463)</f>
        <v>2592.7600000000002</v>
      </c>
      <c r="U463" s="53">
        <f>T463/1.06</f>
        <v>2446</v>
      </c>
      <c r="V463" s="183">
        <v>0</v>
      </c>
      <c r="W463" s="25">
        <v>0.06</v>
      </c>
      <c r="X463" s="54">
        <v>44742</v>
      </c>
      <c r="Y463" s="55">
        <f t="shared" ref="Y463:Y523" si="255">(YEAR(X463)-YEAR(E463))*12+MONTH(X463)-MONTH(E463)</f>
        <v>192</v>
      </c>
      <c r="Z463" s="56">
        <f t="shared" ref="Z463:Z523" si="256">Y463/12</f>
        <v>16</v>
      </c>
    </row>
    <row r="464" spans="1:26" x14ac:dyDescent="0.2">
      <c r="A464" s="11">
        <v>278</v>
      </c>
      <c r="B464" s="19" t="s">
        <v>301</v>
      </c>
      <c r="C464" s="88" t="s">
        <v>302</v>
      </c>
      <c r="D464" s="159" t="s">
        <v>42</v>
      </c>
      <c r="E464" s="160">
        <v>43325</v>
      </c>
      <c r="F464" s="125">
        <v>3032.5752000000002</v>
      </c>
      <c r="G464" s="443">
        <v>0</v>
      </c>
      <c r="H464" s="142"/>
      <c r="I464" s="123">
        <f t="shared" si="250"/>
        <v>29892.526971428571</v>
      </c>
      <c r="J464" s="123">
        <f t="shared" si="251"/>
        <v>6758.3104457142863</v>
      </c>
      <c r="K464" s="143">
        <v>0</v>
      </c>
      <c r="L464" s="61"/>
      <c r="M464" s="60">
        <v>2860.92</v>
      </c>
      <c r="N464" s="24">
        <f t="shared" si="252"/>
        <v>3032.5752000000002</v>
      </c>
      <c r="O464" s="447">
        <f t="shared" si="253"/>
        <v>0</v>
      </c>
      <c r="P464" s="49">
        <v>69</v>
      </c>
      <c r="Q464" s="49">
        <v>15.6</v>
      </c>
      <c r="R464" s="59">
        <f t="shared" ref="R464:R527" si="257">E464</f>
        <v>43325</v>
      </c>
      <c r="S464" s="51">
        <v>0</v>
      </c>
      <c r="T464" s="454">
        <f t="shared" si="254"/>
        <v>3032.5752000000002</v>
      </c>
      <c r="U464" s="53">
        <f>T464/1.06</f>
        <v>2860.92</v>
      </c>
      <c r="V464" s="183">
        <v>0</v>
      </c>
      <c r="W464" s="25">
        <v>0.06</v>
      </c>
      <c r="X464" s="54">
        <v>44742</v>
      </c>
      <c r="Y464" s="55">
        <f t="shared" si="255"/>
        <v>46</v>
      </c>
      <c r="Z464" s="56">
        <f t="shared" si="256"/>
        <v>3.8333333333333335</v>
      </c>
    </row>
    <row r="465" spans="1:26" x14ac:dyDescent="0.2">
      <c r="A465" s="11">
        <v>279</v>
      </c>
      <c r="B465" s="19" t="s">
        <v>303</v>
      </c>
      <c r="C465" s="88" t="s">
        <v>118</v>
      </c>
      <c r="D465" s="159" t="s">
        <v>29</v>
      </c>
      <c r="E465" s="160">
        <v>39387</v>
      </c>
      <c r="F465" s="125">
        <v>2618.1576</v>
      </c>
      <c r="G465" s="443">
        <v>0</v>
      </c>
      <c r="H465" s="142"/>
      <c r="I465" s="123">
        <f t="shared" si="250"/>
        <v>25807.553485714285</v>
      </c>
      <c r="J465" s="123">
        <f t="shared" si="251"/>
        <v>7630.0592914285708</v>
      </c>
      <c r="K465" s="143">
        <f>F465/7*12+S465+S465</f>
        <v>5261.550171428572</v>
      </c>
      <c r="L465" s="61"/>
      <c r="M465" s="60">
        <v>2469.96</v>
      </c>
      <c r="N465" s="24">
        <f t="shared" si="252"/>
        <v>2618.1576</v>
      </c>
      <c r="O465" s="447">
        <f t="shared" si="253"/>
        <v>0</v>
      </c>
      <c r="P465" s="49">
        <v>69</v>
      </c>
      <c r="Q465" s="49">
        <v>20.399999999999999</v>
      </c>
      <c r="R465" s="59">
        <f t="shared" si="257"/>
        <v>39387</v>
      </c>
      <c r="S465" s="51">
        <v>386.64</v>
      </c>
      <c r="T465" s="454">
        <f t="shared" si="254"/>
        <v>2618.1576</v>
      </c>
      <c r="U465" s="53">
        <f t="shared" ref="U465:U528" si="258">T465/1.06</f>
        <v>2469.96</v>
      </c>
      <c r="V465" s="183">
        <v>0</v>
      </c>
      <c r="W465" s="25">
        <v>0.06</v>
      </c>
      <c r="X465" s="54">
        <v>44742</v>
      </c>
      <c r="Y465" s="55">
        <f t="shared" si="255"/>
        <v>175</v>
      </c>
      <c r="Z465" s="56">
        <f t="shared" si="256"/>
        <v>14.583333333333334</v>
      </c>
    </row>
    <row r="466" spans="1:26" x14ac:dyDescent="0.2">
      <c r="A466" s="11">
        <v>280</v>
      </c>
      <c r="B466" s="19" t="s">
        <v>304</v>
      </c>
      <c r="C466" s="88" t="s">
        <v>48</v>
      </c>
      <c r="D466" s="159" t="s">
        <v>29</v>
      </c>
      <c r="E466" s="160">
        <v>42086</v>
      </c>
      <c r="F466" s="125">
        <v>1925.5536000000002</v>
      </c>
      <c r="G466" s="443">
        <v>0</v>
      </c>
      <c r="H466" s="142"/>
      <c r="I466" s="123">
        <f t="shared" si="250"/>
        <v>18980.456914285714</v>
      </c>
      <c r="J466" s="123">
        <f t="shared" si="251"/>
        <v>5611.6133485714281</v>
      </c>
      <c r="K466" s="143">
        <f>F466/7*12+S466+S466</f>
        <v>3971.2690285714284</v>
      </c>
      <c r="L466" s="61"/>
      <c r="M466" s="60">
        <v>1816.5600000000002</v>
      </c>
      <c r="N466" s="24">
        <f t="shared" si="252"/>
        <v>1925.5536000000002</v>
      </c>
      <c r="O466" s="447">
        <f t="shared" si="253"/>
        <v>0</v>
      </c>
      <c r="P466" s="49">
        <v>69</v>
      </c>
      <c r="Q466" s="49">
        <v>20.399999999999999</v>
      </c>
      <c r="R466" s="59">
        <f t="shared" si="257"/>
        <v>42086</v>
      </c>
      <c r="S466" s="51">
        <v>335.16</v>
      </c>
      <c r="T466" s="454">
        <f t="shared" si="254"/>
        <v>1925.5536000000002</v>
      </c>
      <c r="U466" s="53">
        <f t="shared" si="258"/>
        <v>1816.5600000000002</v>
      </c>
      <c r="V466" s="183">
        <v>0</v>
      </c>
      <c r="W466" s="25">
        <v>0.06</v>
      </c>
      <c r="X466" s="54">
        <v>44742</v>
      </c>
      <c r="Y466" s="55">
        <f t="shared" si="255"/>
        <v>87</v>
      </c>
      <c r="Z466" s="56">
        <f t="shared" si="256"/>
        <v>7.25</v>
      </c>
    </row>
    <row r="467" spans="1:26" x14ac:dyDescent="0.2">
      <c r="A467" s="11">
        <v>281</v>
      </c>
      <c r="B467" s="364" t="s">
        <v>305</v>
      </c>
      <c r="C467" s="88" t="s">
        <v>169</v>
      </c>
      <c r="D467" s="159" t="s">
        <v>42</v>
      </c>
      <c r="E467" s="59">
        <v>41055</v>
      </c>
      <c r="F467" s="125">
        <v>2679.6800000000003</v>
      </c>
      <c r="G467" s="443">
        <v>0</v>
      </c>
      <c r="H467" s="142"/>
      <c r="I467" s="123">
        <f t="shared" si="250"/>
        <v>26413.988571428574</v>
      </c>
      <c r="J467" s="123">
        <f t="shared" si="251"/>
        <v>7809.3531428571432</v>
      </c>
      <c r="K467" s="143">
        <f>F467/7*12+S467+S467</f>
        <v>5367.0171428571439</v>
      </c>
      <c r="L467" s="61"/>
      <c r="M467" s="60">
        <v>2528</v>
      </c>
      <c r="N467" s="24">
        <f t="shared" si="252"/>
        <v>2679.6800000000003</v>
      </c>
      <c r="O467" s="447">
        <f t="shared" si="253"/>
        <v>0</v>
      </c>
      <c r="P467" s="49">
        <v>69</v>
      </c>
      <c r="Q467" s="49">
        <v>20.399999999999999</v>
      </c>
      <c r="R467" s="59">
        <f t="shared" si="257"/>
        <v>41055</v>
      </c>
      <c r="S467" s="51">
        <v>386.64</v>
      </c>
      <c r="T467" s="454">
        <f t="shared" si="254"/>
        <v>2679.6800000000003</v>
      </c>
      <c r="U467" s="53">
        <f t="shared" si="258"/>
        <v>2528</v>
      </c>
      <c r="V467" s="183">
        <v>0</v>
      </c>
      <c r="W467" s="25">
        <v>0.06</v>
      </c>
      <c r="X467" s="54">
        <v>44742</v>
      </c>
      <c r="Y467" s="55">
        <f t="shared" si="255"/>
        <v>121</v>
      </c>
      <c r="Z467" s="56">
        <f t="shared" si="256"/>
        <v>10.083333333333334</v>
      </c>
    </row>
    <row r="468" spans="1:26" x14ac:dyDescent="0.2">
      <c r="A468" s="11">
        <v>282</v>
      </c>
      <c r="B468" s="364" t="s">
        <v>306</v>
      </c>
      <c r="C468" s="88" t="s">
        <v>169</v>
      </c>
      <c r="D468" s="159" t="s">
        <v>42</v>
      </c>
      <c r="E468" s="59">
        <v>42086</v>
      </c>
      <c r="F468" s="125">
        <v>2696.0040000000004</v>
      </c>
      <c r="G468" s="443">
        <v>0</v>
      </c>
      <c r="H468" s="142"/>
      <c r="I468" s="123">
        <f t="shared" si="250"/>
        <v>26574.896571428573</v>
      </c>
      <c r="J468" s="123">
        <f t="shared" si="251"/>
        <v>7856.9259428571431</v>
      </c>
      <c r="K468" s="143">
        <f>F468/7*12+S468+S468</f>
        <v>5292.0411428571433</v>
      </c>
      <c r="L468" s="61"/>
      <c r="M468" s="60">
        <v>2543.4</v>
      </c>
      <c r="N468" s="24">
        <f t="shared" si="252"/>
        <v>2696.0040000000004</v>
      </c>
      <c r="O468" s="447">
        <f t="shared" si="253"/>
        <v>0</v>
      </c>
      <c r="P468" s="49">
        <v>69</v>
      </c>
      <c r="Q468" s="49">
        <v>20.399999999999999</v>
      </c>
      <c r="R468" s="59">
        <f t="shared" si="257"/>
        <v>42086</v>
      </c>
      <c r="S468" s="51">
        <v>335.16</v>
      </c>
      <c r="T468" s="454">
        <f t="shared" si="254"/>
        <v>2696.0040000000004</v>
      </c>
      <c r="U468" s="53">
        <f t="shared" si="258"/>
        <v>2543.4</v>
      </c>
      <c r="V468" s="183">
        <v>0</v>
      </c>
      <c r="W468" s="25">
        <v>0.06</v>
      </c>
      <c r="X468" s="54">
        <v>44742</v>
      </c>
      <c r="Y468" s="55">
        <f t="shared" si="255"/>
        <v>87</v>
      </c>
      <c r="Z468" s="56">
        <f t="shared" si="256"/>
        <v>7.25</v>
      </c>
    </row>
    <row r="469" spans="1:26" ht="12.75" customHeight="1" x14ac:dyDescent="0.2">
      <c r="A469" s="11">
        <v>283</v>
      </c>
      <c r="B469" s="364" t="s">
        <v>307</v>
      </c>
      <c r="C469" s="88" t="s">
        <v>308</v>
      </c>
      <c r="D469" s="159" t="s">
        <v>29</v>
      </c>
      <c r="E469" s="59">
        <v>43252</v>
      </c>
      <c r="F469" s="125">
        <v>2743.28</v>
      </c>
      <c r="G469" s="443">
        <v>0</v>
      </c>
      <c r="H469" s="142"/>
      <c r="I469" s="123">
        <f t="shared" si="250"/>
        <v>27040.902857142861</v>
      </c>
      <c r="J469" s="123">
        <f t="shared" si="251"/>
        <v>7054.1485714285727</v>
      </c>
      <c r="K469" s="143">
        <v>0</v>
      </c>
      <c r="L469" s="61"/>
      <c r="M469" s="60">
        <v>2588</v>
      </c>
      <c r="N469" s="24">
        <f t="shared" si="252"/>
        <v>2743.28</v>
      </c>
      <c r="O469" s="447">
        <f t="shared" si="253"/>
        <v>0</v>
      </c>
      <c r="P469" s="49">
        <v>69</v>
      </c>
      <c r="Q469" s="49">
        <v>18</v>
      </c>
      <c r="R469" s="59">
        <f t="shared" si="257"/>
        <v>43252</v>
      </c>
      <c r="S469" s="51">
        <v>0</v>
      </c>
      <c r="T469" s="454">
        <f t="shared" si="254"/>
        <v>2743.28</v>
      </c>
      <c r="U469" s="53">
        <f t="shared" si="258"/>
        <v>2588</v>
      </c>
      <c r="V469" s="183">
        <v>0</v>
      </c>
      <c r="W469" s="25">
        <v>0.06</v>
      </c>
      <c r="X469" s="54">
        <v>44742</v>
      </c>
      <c r="Y469" s="55">
        <f t="shared" si="255"/>
        <v>48</v>
      </c>
      <c r="Z469" s="56">
        <f t="shared" si="256"/>
        <v>4</v>
      </c>
    </row>
    <row r="470" spans="1:26" ht="12.75" customHeight="1" x14ac:dyDescent="0.2">
      <c r="A470" s="11">
        <v>284</v>
      </c>
      <c r="B470" s="364" t="s">
        <v>309</v>
      </c>
      <c r="C470" s="88" t="s">
        <v>310</v>
      </c>
      <c r="D470" s="159" t="s">
        <v>29</v>
      </c>
      <c r="E470" s="59">
        <v>43976</v>
      </c>
      <c r="F470" s="125">
        <v>2555.1936000000001</v>
      </c>
      <c r="G470" s="443">
        <v>0</v>
      </c>
      <c r="H470" s="142"/>
      <c r="I470" s="123">
        <f t="shared" si="250"/>
        <v>25186.908342857143</v>
      </c>
      <c r="J470" s="123">
        <f t="shared" si="251"/>
        <v>5694.4314514285716</v>
      </c>
      <c r="K470" s="143">
        <v>0</v>
      </c>
      <c r="L470" s="61"/>
      <c r="M470" s="60">
        <v>2410.56</v>
      </c>
      <c r="N470" s="24">
        <f t="shared" si="252"/>
        <v>2555.1936000000001</v>
      </c>
      <c r="O470" s="447">
        <f t="shared" si="253"/>
        <v>0</v>
      </c>
      <c r="P470" s="49">
        <v>69</v>
      </c>
      <c r="Q470" s="49">
        <v>15.6</v>
      </c>
      <c r="R470" s="59">
        <f t="shared" si="257"/>
        <v>43976</v>
      </c>
      <c r="S470" s="51">
        <v>0</v>
      </c>
      <c r="T470" s="454">
        <f t="shared" si="254"/>
        <v>2555.1936000000001</v>
      </c>
      <c r="U470" s="53">
        <f t="shared" si="258"/>
        <v>2410.56</v>
      </c>
      <c r="V470" s="183">
        <v>0</v>
      </c>
      <c r="W470" s="25">
        <v>0.06</v>
      </c>
      <c r="X470" s="54">
        <v>44742</v>
      </c>
      <c r="Y470" s="55">
        <f t="shared" si="255"/>
        <v>25</v>
      </c>
      <c r="Z470" s="56">
        <f t="shared" si="256"/>
        <v>2.0833333333333335</v>
      </c>
    </row>
    <row r="471" spans="1:26" ht="12.75" customHeight="1" x14ac:dyDescent="0.2">
      <c r="A471" s="11">
        <v>285</v>
      </c>
      <c r="B471" s="364" t="s">
        <v>311</v>
      </c>
      <c r="C471" s="88" t="s">
        <v>312</v>
      </c>
      <c r="D471" s="159" t="s">
        <v>29</v>
      </c>
      <c r="E471" s="59">
        <v>43967</v>
      </c>
      <c r="F471" s="125">
        <v>1925.5536000000002</v>
      </c>
      <c r="G471" s="443">
        <v>0</v>
      </c>
      <c r="H471" s="142">
        <v>500</v>
      </c>
      <c r="I471" s="123">
        <f t="shared" si="250"/>
        <v>18980.456914285714</v>
      </c>
      <c r="J471" s="123">
        <f t="shared" si="251"/>
        <v>4291.2337371428575</v>
      </c>
      <c r="K471" s="143">
        <v>0</v>
      </c>
      <c r="L471" s="61"/>
      <c r="M471" s="60">
        <v>1816.5600000000002</v>
      </c>
      <c r="N471" s="24">
        <f t="shared" si="252"/>
        <v>1925.5536000000002</v>
      </c>
      <c r="O471" s="447">
        <f t="shared" si="253"/>
        <v>0</v>
      </c>
      <c r="P471" s="49">
        <v>69</v>
      </c>
      <c r="Q471" s="49">
        <v>15.6</v>
      </c>
      <c r="R471" s="59">
        <f t="shared" si="257"/>
        <v>43967</v>
      </c>
      <c r="S471" s="51">
        <v>0</v>
      </c>
      <c r="T471" s="454">
        <f t="shared" si="254"/>
        <v>1925.5536000000002</v>
      </c>
      <c r="U471" s="53">
        <f t="shared" si="258"/>
        <v>1816.5600000000002</v>
      </c>
      <c r="V471" s="183">
        <v>0</v>
      </c>
      <c r="W471" s="25">
        <v>0.06</v>
      </c>
      <c r="X471" s="54">
        <v>44742</v>
      </c>
      <c r="Y471" s="55">
        <f t="shared" si="255"/>
        <v>25</v>
      </c>
      <c r="Z471" s="56">
        <f t="shared" si="256"/>
        <v>2.0833333333333335</v>
      </c>
    </row>
    <row r="472" spans="1:26" x14ac:dyDescent="0.2">
      <c r="A472" s="11">
        <v>286</v>
      </c>
      <c r="B472" s="364" t="s">
        <v>313</v>
      </c>
      <c r="C472" s="88" t="s">
        <v>118</v>
      </c>
      <c r="D472" s="159" t="s">
        <v>42</v>
      </c>
      <c r="E472" s="59">
        <v>37341</v>
      </c>
      <c r="F472" s="125">
        <v>1596.9960000000003</v>
      </c>
      <c r="G472" s="443">
        <v>0</v>
      </c>
      <c r="H472" s="142"/>
      <c r="I472" s="123">
        <f t="shared" si="250"/>
        <v>15741.817714285717</v>
      </c>
      <c r="J472" s="123">
        <f t="shared" si="251"/>
        <v>4654.1026285714288</v>
      </c>
      <c r="K472" s="143">
        <f>F472/7*12+S472+S472</f>
        <v>4112.3074285714292</v>
      </c>
      <c r="L472" s="61"/>
      <c r="M472" s="60">
        <v>1506.6000000000001</v>
      </c>
      <c r="N472" s="24">
        <f t="shared" si="252"/>
        <v>1596.9960000000003</v>
      </c>
      <c r="O472" s="447">
        <f t="shared" si="253"/>
        <v>0</v>
      </c>
      <c r="P472" s="49">
        <v>69</v>
      </c>
      <c r="Q472" s="49">
        <v>20.399999999999999</v>
      </c>
      <c r="R472" s="59">
        <f t="shared" si="257"/>
        <v>37341</v>
      </c>
      <c r="S472" s="51">
        <v>687.3</v>
      </c>
      <c r="T472" s="454">
        <f t="shared" si="254"/>
        <v>1596.9960000000003</v>
      </c>
      <c r="U472" s="53">
        <f t="shared" si="258"/>
        <v>1506.6000000000001</v>
      </c>
      <c r="V472" s="183">
        <v>0</v>
      </c>
      <c r="W472" s="25">
        <v>0.06</v>
      </c>
      <c r="X472" s="54">
        <v>44742</v>
      </c>
      <c r="Y472" s="55">
        <f t="shared" si="255"/>
        <v>243</v>
      </c>
      <c r="Z472" s="56">
        <f t="shared" si="256"/>
        <v>20.25</v>
      </c>
    </row>
    <row r="473" spans="1:26" x14ac:dyDescent="0.2">
      <c r="A473" s="11">
        <v>287</v>
      </c>
      <c r="B473" s="364" t="s">
        <v>314</v>
      </c>
      <c r="C473" s="88" t="s">
        <v>118</v>
      </c>
      <c r="D473" s="159" t="s">
        <v>42</v>
      </c>
      <c r="E473" s="59">
        <v>37614</v>
      </c>
      <c r="F473" s="125">
        <v>1596.9960000000003</v>
      </c>
      <c r="G473" s="443">
        <v>0</v>
      </c>
      <c r="H473" s="142"/>
      <c r="I473" s="123">
        <f t="shared" si="250"/>
        <v>15741.817714285717</v>
      </c>
      <c r="J473" s="123">
        <f t="shared" si="251"/>
        <v>4654.1026285714288</v>
      </c>
      <c r="K473" s="143">
        <f>F473/7*12+S473+S473</f>
        <v>3796.3474285714292</v>
      </c>
      <c r="L473" s="61"/>
      <c r="M473" s="60">
        <v>1506.6000000000001</v>
      </c>
      <c r="N473" s="24">
        <f t="shared" si="252"/>
        <v>1596.9960000000003</v>
      </c>
      <c r="O473" s="447">
        <f t="shared" si="253"/>
        <v>0</v>
      </c>
      <c r="P473" s="49">
        <v>69</v>
      </c>
      <c r="Q473" s="49">
        <v>20.399999999999999</v>
      </c>
      <c r="R473" s="59">
        <f t="shared" si="257"/>
        <v>37614</v>
      </c>
      <c r="S473" s="51">
        <v>529.32000000000005</v>
      </c>
      <c r="T473" s="454">
        <f t="shared" si="254"/>
        <v>1596.9960000000003</v>
      </c>
      <c r="U473" s="53">
        <f t="shared" si="258"/>
        <v>1506.6000000000001</v>
      </c>
      <c r="V473" s="183">
        <v>0</v>
      </c>
      <c r="W473" s="25">
        <v>0.06</v>
      </c>
      <c r="X473" s="54">
        <v>44742</v>
      </c>
      <c r="Y473" s="55">
        <f t="shared" si="255"/>
        <v>234</v>
      </c>
      <c r="Z473" s="56">
        <f t="shared" si="256"/>
        <v>19.5</v>
      </c>
    </row>
    <row r="474" spans="1:26" x14ac:dyDescent="0.2">
      <c r="A474" s="11">
        <v>288</v>
      </c>
      <c r="B474" s="364" t="s">
        <v>430</v>
      </c>
      <c r="C474" s="365" t="s">
        <v>118</v>
      </c>
      <c r="D474" s="89" t="s">
        <v>29</v>
      </c>
      <c r="E474" s="59">
        <v>44351</v>
      </c>
      <c r="F474" s="395">
        <v>1782.92</v>
      </c>
      <c r="G474" s="443">
        <v>0</v>
      </c>
      <c r="H474" s="395"/>
      <c r="I474" s="123">
        <f>F474/7*P474</f>
        <v>17574.497142857144</v>
      </c>
      <c r="J474" s="123">
        <f>F474/7*Q474</f>
        <v>3973.3645714285713</v>
      </c>
      <c r="K474" s="143">
        <v>0</v>
      </c>
      <c r="L474" s="232"/>
      <c r="M474" s="454">
        <v>1682</v>
      </c>
      <c r="N474" s="24">
        <f t="shared" si="252"/>
        <v>1782.92</v>
      </c>
      <c r="O474" s="447">
        <f t="shared" si="253"/>
        <v>0</v>
      </c>
      <c r="P474" s="49">
        <v>69</v>
      </c>
      <c r="Q474" s="49">
        <v>15.6</v>
      </c>
      <c r="R474" s="59">
        <f t="shared" si="257"/>
        <v>44351</v>
      </c>
      <c r="S474" s="51">
        <v>0</v>
      </c>
      <c r="T474" s="454">
        <f>M474*(1+W474)</f>
        <v>1782.92</v>
      </c>
      <c r="U474" s="53">
        <f t="shared" si="258"/>
        <v>1682</v>
      </c>
      <c r="V474" s="183">
        <v>0</v>
      </c>
      <c r="W474" s="25">
        <v>0.06</v>
      </c>
      <c r="X474" s="54">
        <v>44742</v>
      </c>
      <c r="Y474" s="55">
        <f>(YEAR(X474)-YEAR(E474))*12+MONTH(X474)-MONTH(E474)</f>
        <v>12</v>
      </c>
      <c r="Z474" s="56">
        <f>Y474/12</f>
        <v>1</v>
      </c>
    </row>
    <row r="475" spans="1:26" ht="12.75" customHeight="1" x14ac:dyDescent="0.2">
      <c r="A475" s="11">
        <v>289</v>
      </c>
      <c r="B475" s="364" t="s">
        <v>315</v>
      </c>
      <c r="C475" s="88" t="s">
        <v>99</v>
      </c>
      <c r="D475" s="106" t="s">
        <v>29</v>
      </c>
      <c r="E475" s="59">
        <v>43225</v>
      </c>
      <c r="F475" s="125">
        <v>2058.3504000000003</v>
      </c>
      <c r="G475" s="443">
        <v>0</v>
      </c>
      <c r="H475" s="142"/>
      <c r="I475" s="123">
        <f t="shared" si="250"/>
        <v>20289.453942857144</v>
      </c>
      <c r="J475" s="123">
        <f t="shared" si="251"/>
        <v>5292.9010285714285</v>
      </c>
      <c r="K475" s="143">
        <v>0</v>
      </c>
      <c r="L475" s="61"/>
      <c r="M475" s="60">
        <v>1941.8400000000001</v>
      </c>
      <c r="N475" s="24">
        <f t="shared" si="252"/>
        <v>2058.3504000000003</v>
      </c>
      <c r="O475" s="447">
        <f t="shared" si="253"/>
        <v>0</v>
      </c>
      <c r="P475" s="49">
        <v>69</v>
      </c>
      <c r="Q475" s="49">
        <v>18</v>
      </c>
      <c r="R475" s="59">
        <f t="shared" si="257"/>
        <v>43225</v>
      </c>
      <c r="S475" s="51">
        <v>0</v>
      </c>
      <c r="T475" s="454">
        <f t="shared" si="254"/>
        <v>2058.3504000000003</v>
      </c>
      <c r="U475" s="53">
        <f t="shared" si="258"/>
        <v>1941.8400000000001</v>
      </c>
      <c r="V475" s="183">
        <v>0</v>
      </c>
      <c r="W475" s="25">
        <v>0.06</v>
      </c>
      <c r="X475" s="54">
        <v>44742</v>
      </c>
      <c r="Y475" s="55">
        <f t="shared" si="255"/>
        <v>49</v>
      </c>
      <c r="Z475" s="56">
        <f t="shared" si="256"/>
        <v>4.083333333333333</v>
      </c>
    </row>
    <row r="476" spans="1:26" x14ac:dyDescent="0.2">
      <c r="A476" s="11">
        <v>290</v>
      </c>
      <c r="B476" s="364" t="s">
        <v>316</v>
      </c>
      <c r="C476" s="88" t="s">
        <v>317</v>
      </c>
      <c r="D476" s="106" t="s">
        <v>42</v>
      </c>
      <c r="E476" s="59">
        <v>38883</v>
      </c>
      <c r="F476" s="125">
        <v>1596.9960000000003</v>
      </c>
      <c r="G476" s="443">
        <v>0</v>
      </c>
      <c r="H476" s="142"/>
      <c r="I476" s="123">
        <f t="shared" si="250"/>
        <v>15741.817714285717</v>
      </c>
      <c r="J476" s="123">
        <f t="shared" si="251"/>
        <v>4654.1026285714288</v>
      </c>
      <c r="K476" s="143">
        <f t="shared" ref="K476:K481" si="259">F476/7*12+S476+S476</f>
        <v>3796.3474285714292</v>
      </c>
      <c r="L476" s="61"/>
      <c r="M476" s="60">
        <v>1506.6000000000001</v>
      </c>
      <c r="N476" s="24">
        <f t="shared" si="252"/>
        <v>1596.9960000000003</v>
      </c>
      <c r="O476" s="447">
        <f t="shared" si="253"/>
        <v>0</v>
      </c>
      <c r="P476" s="49">
        <v>69</v>
      </c>
      <c r="Q476" s="49">
        <v>20.399999999999999</v>
      </c>
      <c r="R476" s="59">
        <f t="shared" si="257"/>
        <v>38883</v>
      </c>
      <c r="S476" s="51">
        <v>529.32000000000005</v>
      </c>
      <c r="T476" s="454">
        <f t="shared" si="254"/>
        <v>1596.9960000000003</v>
      </c>
      <c r="U476" s="53">
        <f t="shared" si="258"/>
        <v>1506.6000000000001</v>
      </c>
      <c r="V476" s="183">
        <v>0</v>
      </c>
      <c r="W476" s="25">
        <v>0.06</v>
      </c>
      <c r="X476" s="54">
        <v>44742</v>
      </c>
      <c r="Y476" s="55">
        <f t="shared" si="255"/>
        <v>192</v>
      </c>
      <c r="Z476" s="56">
        <f t="shared" si="256"/>
        <v>16</v>
      </c>
    </row>
    <row r="477" spans="1:26" x14ac:dyDescent="0.2">
      <c r="A477" s="11">
        <v>291</v>
      </c>
      <c r="B477" s="364" t="s">
        <v>318</v>
      </c>
      <c r="C477" s="88" t="s">
        <v>118</v>
      </c>
      <c r="D477" s="106" t="s">
        <v>42</v>
      </c>
      <c r="E477" s="59">
        <v>39463</v>
      </c>
      <c r="F477" s="125">
        <v>1689.7248000000002</v>
      </c>
      <c r="G477" s="443">
        <v>0</v>
      </c>
      <c r="H477" s="142"/>
      <c r="I477" s="123">
        <f t="shared" si="250"/>
        <v>16655.858742857145</v>
      </c>
      <c r="J477" s="123">
        <f t="shared" si="251"/>
        <v>4924.3408457142859</v>
      </c>
      <c r="K477" s="143">
        <f t="shared" si="259"/>
        <v>3669.9510857142859</v>
      </c>
      <c r="L477" s="61"/>
      <c r="M477" s="60">
        <v>1594.0800000000002</v>
      </c>
      <c r="N477" s="24">
        <f t="shared" si="252"/>
        <v>1689.7248000000002</v>
      </c>
      <c r="O477" s="447">
        <f t="shared" si="253"/>
        <v>0</v>
      </c>
      <c r="P477" s="49">
        <v>69</v>
      </c>
      <c r="Q477" s="49">
        <v>20.399999999999999</v>
      </c>
      <c r="R477" s="59">
        <f t="shared" si="257"/>
        <v>39463</v>
      </c>
      <c r="S477" s="51">
        <v>386.64</v>
      </c>
      <c r="T477" s="454">
        <f t="shared" si="254"/>
        <v>1689.7248000000002</v>
      </c>
      <c r="U477" s="53">
        <f t="shared" si="258"/>
        <v>1594.0800000000002</v>
      </c>
      <c r="V477" s="183">
        <v>0</v>
      </c>
      <c r="W477" s="25">
        <v>0.06</v>
      </c>
      <c r="X477" s="54">
        <v>44742</v>
      </c>
      <c r="Y477" s="55">
        <f t="shared" si="255"/>
        <v>173</v>
      </c>
      <c r="Z477" s="56">
        <f t="shared" si="256"/>
        <v>14.416666666666666</v>
      </c>
    </row>
    <row r="478" spans="1:26" x14ac:dyDescent="0.2">
      <c r="A478" s="11">
        <v>292</v>
      </c>
      <c r="B478" s="362" t="s">
        <v>319</v>
      </c>
      <c r="C478" s="88" t="s">
        <v>118</v>
      </c>
      <c r="D478" s="58" t="s">
        <v>42</v>
      </c>
      <c r="E478" s="50">
        <v>33970</v>
      </c>
      <c r="F478" s="125">
        <v>1817.9424000000004</v>
      </c>
      <c r="G478" s="443">
        <v>0</v>
      </c>
      <c r="H478" s="142"/>
      <c r="I478" s="123">
        <f t="shared" si="250"/>
        <v>17919.717942857147</v>
      </c>
      <c r="J478" s="123">
        <f t="shared" si="251"/>
        <v>5298.0035657142871</v>
      </c>
      <c r="K478" s="143">
        <f t="shared" si="259"/>
        <v>4871.4726857142869</v>
      </c>
      <c r="L478" s="46"/>
      <c r="M478" s="60">
        <v>1715.0400000000002</v>
      </c>
      <c r="N478" s="24">
        <f t="shared" si="252"/>
        <v>1817.9424000000004</v>
      </c>
      <c r="O478" s="447">
        <f t="shared" si="253"/>
        <v>0</v>
      </c>
      <c r="P478" s="49">
        <v>69</v>
      </c>
      <c r="Q478" s="49">
        <v>20.399999999999999</v>
      </c>
      <c r="R478" s="59">
        <f t="shared" si="257"/>
        <v>33970</v>
      </c>
      <c r="S478" s="51">
        <v>877.5</v>
      </c>
      <c r="T478" s="454">
        <f t="shared" si="254"/>
        <v>1817.9424000000004</v>
      </c>
      <c r="U478" s="53">
        <f t="shared" si="258"/>
        <v>1715.0400000000002</v>
      </c>
      <c r="V478" s="183">
        <v>0</v>
      </c>
      <c r="W478" s="25">
        <v>0.06</v>
      </c>
      <c r="X478" s="54">
        <v>44742</v>
      </c>
      <c r="Y478" s="55">
        <f t="shared" si="255"/>
        <v>353</v>
      </c>
      <c r="Z478" s="56">
        <f t="shared" si="256"/>
        <v>29.416666666666668</v>
      </c>
    </row>
    <row r="479" spans="1:26" x14ac:dyDescent="0.2">
      <c r="A479" s="11">
        <v>293</v>
      </c>
      <c r="B479" s="362" t="s">
        <v>320</v>
      </c>
      <c r="C479" s="88" t="s">
        <v>121</v>
      </c>
      <c r="D479" s="58" t="s">
        <v>42</v>
      </c>
      <c r="E479" s="50">
        <v>33970</v>
      </c>
      <c r="F479" s="125">
        <v>1682.8560000000002</v>
      </c>
      <c r="G479" s="443">
        <v>0</v>
      </c>
      <c r="H479" s="142"/>
      <c r="I479" s="123">
        <f t="shared" si="250"/>
        <v>16588.152000000002</v>
      </c>
      <c r="J479" s="123">
        <f t="shared" si="251"/>
        <v>4904.3232000000007</v>
      </c>
      <c r="K479" s="143">
        <f t="shared" si="259"/>
        <v>4639.8960000000006</v>
      </c>
      <c r="L479" s="46"/>
      <c r="M479" s="60">
        <v>1587.6000000000001</v>
      </c>
      <c r="N479" s="24">
        <f t="shared" si="252"/>
        <v>1682.8560000000002</v>
      </c>
      <c r="O479" s="447">
        <f t="shared" si="253"/>
        <v>0</v>
      </c>
      <c r="P479" s="49">
        <v>69</v>
      </c>
      <c r="Q479" s="49">
        <v>20.399999999999999</v>
      </c>
      <c r="R479" s="59">
        <f t="shared" si="257"/>
        <v>33970</v>
      </c>
      <c r="S479" s="51">
        <v>877.5</v>
      </c>
      <c r="T479" s="454">
        <f t="shared" si="254"/>
        <v>1682.8560000000002</v>
      </c>
      <c r="U479" s="53">
        <f t="shared" si="258"/>
        <v>1587.6000000000001</v>
      </c>
      <c r="V479" s="183">
        <v>0</v>
      </c>
      <c r="W479" s="25">
        <v>0.06</v>
      </c>
      <c r="X479" s="54">
        <v>44742</v>
      </c>
      <c r="Y479" s="55">
        <f t="shared" si="255"/>
        <v>353</v>
      </c>
      <c r="Z479" s="56">
        <f t="shared" si="256"/>
        <v>29.416666666666668</v>
      </c>
    </row>
    <row r="480" spans="1:26" x14ac:dyDescent="0.2">
      <c r="A480" s="11">
        <v>294</v>
      </c>
      <c r="B480" s="362" t="s">
        <v>321</v>
      </c>
      <c r="C480" s="88" t="s">
        <v>118</v>
      </c>
      <c r="D480" s="58" t="s">
        <v>42</v>
      </c>
      <c r="E480" s="50">
        <v>35065</v>
      </c>
      <c r="F480" s="125">
        <v>1815.6528000000003</v>
      </c>
      <c r="G480" s="443">
        <v>0</v>
      </c>
      <c r="H480" s="142"/>
      <c r="I480" s="123">
        <f t="shared" si="250"/>
        <v>17897.149028571428</v>
      </c>
      <c r="J480" s="123">
        <f t="shared" si="251"/>
        <v>5291.3310171428575</v>
      </c>
      <c r="K480" s="143">
        <f t="shared" si="259"/>
        <v>4867.5476571428571</v>
      </c>
      <c r="L480" s="46"/>
      <c r="M480" s="60">
        <v>1712.88</v>
      </c>
      <c r="N480" s="24">
        <f t="shared" si="252"/>
        <v>1815.6528000000003</v>
      </c>
      <c r="O480" s="447">
        <f t="shared" si="253"/>
        <v>0</v>
      </c>
      <c r="P480" s="49">
        <v>69</v>
      </c>
      <c r="Q480" s="49">
        <v>20.399999999999999</v>
      </c>
      <c r="R480" s="59">
        <f t="shared" si="257"/>
        <v>35065</v>
      </c>
      <c r="S480" s="51">
        <v>877.5</v>
      </c>
      <c r="T480" s="454">
        <f t="shared" si="254"/>
        <v>1815.6528000000003</v>
      </c>
      <c r="U480" s="53">
        <f t="shared" si="258"/>
        <v>1712.88</v>
      </c>
      <c r="V480" s="183">
        <v>0</v>
      </c>
      <c r="W480" s="25">
        <v>0.06</v>
      </c>
      <c r="X480" s="54">
        <v>44742</v>
      </c>
      <c r="Y480" s="55">
        <f t="shared" si="255"/>
        <v>317</v>
      </c>
      <c r="Z480" s="56">
        <f t="shared" si="256"/>
        <v>26.416666666666668</v>
      </c>
    </row>
    <row r="481" spans="1:26" x14ac:dyDescent="0.2">
      <c r="A481" s="11">
        <v>295</v>
      </c>
      <c r="B481" s="364" t="s">
        <v>322</v>
      </c>
      <c r="C481" s="88" t="s">
        <v>118</v>
      </c>
      <c r="D481" s="106" t="s">
        <v>42</v>
      </c>
      <c r="E481" s="59">
        <v>41965</v>
      </c>
      <c r="F481" s="125">
        <v>1727.5032000000001</v>
      </c>
      <c r="G481" s="443">
        <v>0</v>
      </c>
      <c r="H481" s="142"/>
      <c r="I481" s="123">
        <f t="shared" si="250"/>
        <v>17028.245828571427</v>
      </c>
      <c r="J481" s="123">
        <f t="shared" si="251"/>
        <v>5034.4378971428569</v>
      </c>
      <c r="K481" s="143">
        <f t="shared" si="259"/>
        <v>3631.7540571428572</v>
      </c>
      <c r="L481" s="61"/>
      <c r="M481" s="60">
        <v>1629.72</v>
      </c>
      <c r="N481" s="24">
        <f t="shared" si="252"/>
        <v>1727.5032000000001</v>
      </c>
      <c r="O481" s="447">
        <f t="shared" si="253"/>
        <v>0</v>
      </c>
      <c r="P481" s="49">
        <v>69</v>
      </c>
      <c r="Q481" s="49">
        <v>20.399999999999999</v>
      </c>
      <c r="R481" s="59">
        <f t="shared" si="257"/>
        <v>41965</v>
      </c>
      <c r="S481" s="51">
        <v>335.16</v>
      </c>
      <c r="T481" s="454">
        <f t="shared" si="254"/>
        <v>1727.5032000000001</v>
      </c>
      <c r="U481" s="53">
        <f t="shared" si="258"/>
        <v>1629.72</v>
      </c>
      <c r="V481" s="183">
        <v>0</v>
      </c>
      <c r="W481" s="25">
        <v>0.06</v>
      </c>
      <c r="X481" s="54">
        <v>44742</v>
      </c>
      <c r="Y481" s="55">
        <f t="shared" si="255"/>
        <v>91</v>
      </c>
      <c r="Z481" s="56">
        <f t="shared" si="256"/>
        <v>7.583333333333333</v>
      </c>
    </row>
    <row r="482" spans="1:26" ht="12.75" customHeight="1" x14ac:dyDescent="0.2">
      <c r="A482" s="11">
        <v>296</v>
      </c>
      <c r="B482" s="19" t="s">
        <v>331</v>
      </c>
      <c r="C482" s="365" t="s">
        <v>332</v>
      </c>
      <c r="D482" s="89" t="s">
        <v>42</v>
      </c>
      <c r="E482" s="160">
        <v>43519</v>
      </c>
      <c r="F482" s="395">
        <v>2279</v>
      </c>
      <c r="G482" s="443">
        <v>0</v>
      </c>
      <c r="H482" s="395"/>
      <c r="I482" s="123">
        <f>F482/7*P482</f>
        <v>22464.428571428569</v>
      </c>
      <c r="J482" s="123">
        <f>F482/7*Q482</f>
        <v>5078.9142857142851</v>
      </c>
      <c r="K482" s="143">
        <v>0</v>
      </c>
      <c r="L482" s="366"/>
      <c r="M482" s="454">
        <v>2150</v>
      </c>
      <c r="N482" s="24">
        <f t="shared" si="252"/>
        <v>2279</v>
      </c>
      <c r="O482" s="447">
        <f t="shared" si="253"/>
        <v>0</v>
      </c>
      <c r="P482" s="49">
        <v>69</v>
      </c>
      <c r="Q482" s="49">
        <v>15.6</v>
      </c>
      <c r="R482" s="59">
        <f t="shared" si="257"/>
        <v>43519</v>
      </c>
      <c r="S482" s="51">
        <v>0</v>
      </c>
      <c r="T482" s="454">
        <f>M482*(1+W482)</f>
        <v>2279</v>
      </c>
      <c r="U482" s="53">
        <f t="shared" si="258"/>
        <v>2150</v>
      </c>
      <c r="V482" s="183">
        <v>0</v>
      </c>
      <c r="W482" s="25">
        <v>0.06</v>
      </c>
      <c r="X482" s="54">
        <v>44742</v>
      </c>
      <c r="Y482" s="55">
        <f>(YEAR(X482)-YEAR(E482))*12+MONTH(X482)-MONTH(E482)</f>
        <v>40</v>
      </c>
      <c r="Z482" s="56">
        <f>Y482/12</f>
        <v>3.3333333333333335</v>
      </c>
    </row>
    <row r="483" spans="1:26" ht="12.75" customHeight="1" x14ac:dyDescent="0.2">
      <c r="A483" s="11">
        <v>297</v>
      </c>
      <c r="B483" s="19" t="s">
        <v>444</v>
      </c>
      <c r="C483" s="365" t="s">
        <v>48</v>
      </c>
      <c r="D483" s="89" t="s">
        <v>29</v>
      </c>
      <c r="E483" s="160">
        <v>44333</v>
      </c>
      <c r="F483" s="395">
        <v>3033.7200000000003</v>
      </c>
      <c r="G483" s="443">
        <v>0</v>
      </c>
      <c r="H483" s="395"/>
      <c r="I483" s="123">
        <f>F483/7*P483</f>
        <v>29903.811428571433</v>
      </c>
      <c r="J483" s="123">
        <f>F483/7*Q483</f>
        <v>6760.8617142857147</v>
      </c>
      <c r="K483" s="143">
        <v>0</v>
      </c>
      <c r="L483" s="366"/>
      <c r="M483" s="454">
        <v>2862</v>
      </c>
      <c r="N483" s="24">
        <f t="shared" si="252"/>
        <v>3033.7200000000003</v>
      </c>
      <c r="O483" s="447">
        <f t="shared" si="253"/>
        <v>0</v>
      </c>
      <c r="P483" s="49">
        <v>69</v>
      </c>
      <c r="Q483" s="49">
        <v>15.6</v>
      </c>
      <c r="R483" s="59">
        <f t="shared" si="257"/>
        <v>44333</v>
      </c>
      <c r="S483" s="51">
        <v>0</v>
      </c>
      <c r="T483" s="454">
        <f>M483*(1+W483)</f>
        <v>3033.7200000000003</v>
      </c>
      <c r="U483" s="53">
        <f t="shared" si="258"/>
        <v>2862</v>
      </c>
      <c r="V483" s="183">
        <v>0</v>
      </c>
      <c r="W483" s="25">
        <v>0.06</v>
      </c>
      <c r="X483" s="54">
        <v>44742</v>
      </c>
      <c r="Y483" s="55">
        <f>(YEAR(X483)-YEAR(E483))*12+MONTH(X483)-MONTH(E483)</f>
        <v>13</v>
      </c>
      <c r="Z483" s="56">
        <f>Y483/12</f>
        <v>1.0833333333333333</v>
      </c>
    </row>
    <row r="484" spans="1:26" ht="12.75" customHeight="1" x14ac:dyDescent="0.2">
      <c r="A484" s="11">
        <v>298</v>
      </c>
      <c r="B484" s="19" t="s">
        <v>525</v>
      </c>
      <c r="C484" s="365" t="s">
        <v>526</v>
      </c>
      <c r="D484" s="89" t="s">
        <v>29</v>
      </c>
      <c r="E484" s="160">
        <v>44429</v>
      </c>
      <c r="F484" s="395">
        <v>1325</v>
      </c>
      <c r="G484" s="443">
        <v>0</v>
      </c>
      <c r="H484" s="395"/>
      <c r="I484" s="123">
        <f>F484/7*P484</f>
        <v>13060.714285714284</v>
      </c>
      <c r="J484" s="123">
        <f>F484/7*Q484</f>
        <v>2952.8571428571427</v>
      </c>
      <c r="K484" s="143">
        <v>0</v>
      </c>
      <c r="L484" s="381"/>
      <c r="M484" s="454">
        <v>1250</v>
      </c>
      <c r="N484" s="24">
        <f t="shared" si="252"/>
        <v>1325</v>
      </c>
      <c r="O484" s="447">
        <f t="shared" si="253"/>
        <v>0</v>
      </c>
      <c r="P484" s="49">
        <v>69</v>
      </c>
      <c r="Q484" s="49">
        <v>15.6</v>
      </c>
      <c r="R484" s="59">
        <f t="shared" si="257"/>
        <v>44429</v>
      </c>
      <c r="S484" s="51">
        <v>0</v>
      </c>
      <c r="T484" s="454">
        <f>M484*(1+W484)</f>
        <v>1325</v>
      </c>
      <c r="U484" s="53">
        <f t="shared" si="258"/>
        <v>1250</v>
      </c>
      <c r="V484" s="183">
        <v>0</v>
      </c>
      <c r="W484" s="25">
        <v>0.06</v>
      </c>
      <c r="X484" s="54">
        <v>44742</v>
      </c>
      <c r="Y484" s="55">
        <f>(YEAR(X484)-YEAR(E484))*12+MONTH(X484)-MONTH(E484)</f>
        <v>10</v>
      </c>
      <c r="Z484" s="56">
        <f>Y484/12</f>
        <v>0.83333333333333337</v>
      </c>
    </row>
    <row r="485" spans="1:26" x14ac:dyDescent="0.2">
      <c r="A485" s="11">
        <v>299</v>
      </c>
      <c r="B485" s="364" t="s">
        <v>323</v>
      </c>
      <c r="C485" s="88" t="s">
        <v>169</v>
      </c>
      <c r="D485" s="106" t="s">
        <v>29</v>
      </c>
      <c r="E485" s="59">
        <v>43225</v>
      </c>
      <c r="F485" s="125">
        <v>2223.2016000000003</v>
      </c>
      <c r="G485" s="443">
        <v>0</v>
      </c>
      <c r="H485" s="142"/>
      <c r="I485" s="123">
        <f t="shared" si="250"/>
        <v>21914.415771428572</v>
      </c>
      <c r="J485" s="123">
        <f t="shared" si="251"/>
        <v>5716.8041142857146</v>
      </c>
      <c r="K485" s="143">
        <v>0</v>
      </c>
      <c r="L485" s="61"/>
      <c r="M485" s="60">
        <v>2097.36</v>
      </c>
      <c r="N485" s="24">
        <f t="shared" si="252"/>
        <v>2223.2016000000003</v>
      </c>
      <c r="O485" s="447">
        <f t="shared" si="253"/>
        <v>0</v>
      </c>
      <c r="P485" s="49">
        <v>69</v>
      </c>
      <c r="Q485" s="49">
        <v>18</v>
      </c>
      <c r="R485" s="59">
        <f t="shared" si="257"/>
        <v>43225</v>
      </c>
      <c r="S485" s="51">
        <v>0</v>
      </c>
      <c r="T485" s="454">
        <f t="shared" si="254"/>
        <v>2223.2016000000003</v>
      </c>
      <c r="U485" s="53">
        <f t="shared" si="258"/>
        <v>2097.36</v>
      </c>
      <c r="V485" s="183">
        <v>0</v>
      </c>
      <c r="W485" s="25">
        <v>0.06</v>
      </c>
      <c r="X485" s="54">
        <v>44742</v>
      </c>
      <c r="Y485" s="55">
        <f t="shared" si="255"/>
        <v>49</v>
      </c>
      <c r="Z485" s="56">
        <f t="shared" si="256"/>
        <v>4.083333333333333</v>
      </c>
    </row>
    <row r="486" spans="1:26" x14ac:dyDescent="0.2">
      <c r="A486" s="11">
        <v>300</v>
      </c>
      <c r="B486" s="364" t="s">
        <v>527</v>
      </c>
      <c r="C486" s="88" t="s">
        <v>457</v>
      </c>
      <c r="D486" s="106" t="s">
        <v>29</v>
      </c>
      <c r="E486" s="59">
        <v>44421</v>
      </c>
      <c r="F486" s="125">
        <v>1679.0400000000002</v>
      </c>
      <c r="G486" s="443">
        <v>0</v>
      </c>
      <c r="H486" s="142"/>
      <c r="I486" s="123">
        <f t="shared" si="250"/>
        <v>16550.537142857145</v>
      </c>
      <c r="J486" s="123">
        <f t="shared" si="251"/>
        <v>3741.8605714285718</v>
      </c>
      <c r="K486" s="143">
        <v>0</v>
      </c>
      <c r="L486" s="61"/>
      <c r="M486" s="60">
        <v>1584</v>
      </c>
      <c r="N486" s="24">
        <f t="shared" si="252"/>
        <v>1679.0400000000002</v>
      </c>
      <c r="O486" s="447">
        <f t="shared" si="253"/>
        <v>0</v>
      </c>
      <c r="P486" s="49">
        <v>69</v>
      </c>
      <c r="Q486" s="49">
        <v>15.6</v>
      </c>
      <c r="R486" s="59">
        <f t="shared" si="257"/>
        <v>44421</v>
      </c>
      <c r="S486" s="51">
        <v>0</v>
      </c>
      <c r="T486" s="454">
        <f t="shared" si="254"/>
        <v>1679.0400000000002</v>
      </c>
      <c r="U486" s="53">
        <f t="shared" si="258"/>
        <v>1584</v>
      </c>
      <c r="V486" s="183">
        <v>0</v>
      </c>
      <c r="W486" s="25">
        <v>0.06</v>
      </c>
      <c r="X486" s="54">
        <v>44742</v>
      </c>
      <c r="Y486" s="55">
        <f t="shared" si="255"/>
        <v>10</v>
      </c>
      <c r="Z486" s="56">
        <f t="shared" si="256"/>
        <v>0.83333333333333337</v>
      </c>
    </row>
    <row r="487" spans="1:26" x14ac:dyDescent="0.2">
      <c r="A487" s="11">
        <v>301</v>
      </c>
      <c r="B487" s="364" t="s">
        <v>324</v>
      </c>
      <c r="C487" s="88" t="s">
        <v>118</v>
      </c>
      <c r="D487" s="106" t="s">
        <v>42</v>
      </c>
      <c r="E487" s="59">
        <v>37013</v>
      </c>
      <c r="F487" s="125">
        <v>1785.8880000000004</v>
      </c>
      <c r="G487" s="443">
        <v>0</v>
      </c>
      <c r="H487" s="142"/>
      <c r="I487" s="123">
        <f t="shared" si="250"/>
        <v>17603.753142857146</v>
      </c>
      <c r="J487" s="123">
        <f t="shared" si="251"/>
        <v>5204.587885714287</v>
      </c>
      <c r="K487" s="143">
        <f t="shared" ref="K487:K494" si="260">F487/7*12+S487+S487</f>
        <v>4436.2822857142864</v>
      </c>
      <c r="L487" s="61"/>
      <c r="M487" s="60">
        <v>1684.8000000000002</v>
      </c>
      <c r="N487" s="24">
        <f t="shared" si="252"/>
        <v>1785.8880000000004</v>
      </c>
      <c r="O487" s="447">
        <f t="shared" si="253"/>
        <v>0</v>
      </c>
      <c r="P487" s="49">
        <v>69</v>
      </c>
      <c r="Q487" s="49">
        <v>20.399999999999999</v>
      </c>
      <c r="R487" s="59">
        <f t="shared" si="257"/>
        <v>37013</v>
      </c>
      <c r="S487" s="51">
        <v>687.38</v>
      </c>
      <c r="T487" s="454">
        <f t="shared" si="254"/>
        <v>1785.8880000000004</v>
      </c>
      <c r="U487" s="53">
        <f t="shared" si="258"/>
        <v>1684.8000000000002</v>
      </c>
      <c r="V487" s="183">
        <v>0</v>
      </c>
      <c r="W487" s="25">
        <v>0.06</v>
      </c>
      <c r="X487" s="54">
        <v>44742</v>
      </c>
      <c r="Y487" s="55">
        <f t="shared" si="255"/>
        <v>253</v>
      </c>
      <c r="Z487" s="56">
        <f t="shared" si="256"/>
        <v>21.083333333333332</v>
      </c>
    </row>
    <row r="488" spans="1:26" x14ac:dyDescent="0.2">
      <c r="A488" s="11">
        <v>302</v>
      </c>
      <c r="B488" s="364" t="s">
        <v>528</v>
      </c>
      <c r="C488" s="88" t="s">
        <v>118</v>
      </c>
      <c r="D488" s="106" t="s">
        <v>29</v>
      </c>
      <c r="E488" s="59">
        <v>44429</v>
      </c>
      <c r="F488" s="125">
        <v>1780.8000000000002</v>
      </c>
      <c r="G488" s="443">
        <v>0</v>
      </c>
      <c r="H488" s="142"/>
      <c r="I488" s="123">
        <f>F488/7*P488</f>
        <v>17553.600000000002</v>
      </c>
      <c r="J488" s="123">
        <f>F488/7*Q488</f>
        <v>3968.6400000000003</v>
      </c>
      <c r="K488" s="143">
        <v>0</v>
      </c>
      <c r="L488" s="61"/>
      <c r="M488" s="60">
        <v>1680</v>
      </c>
      <c r="N488" s="24">
        <f t="shared" si="252"/>
        <v>1780.8000000000002</v>
      </c>
      <c r="O488" s="447">
        <f t="shared" si="253"/>
        <v>0</v>
      </c>
      <c r="P488" s="49">
        <v>69</v>
      </c>
      <c r="Q488" s="49">
        <v>15.6</v>
      </c>
      <c r="R488" s="59">
        <f t="shared" si="257"/>
        <v>44429</v>
      </c>
      <c r="S488" s="51">
        <v>0</v>
      </c>
      <c r="T488" s="454">
        <f>M488*(1+W488)</f>
        <v>1780.8000000000002</v>
      </c>
      <c r="U488" s="53">
        <f t="shared" si="258"/>
        <v>1680</v>
      </c>
      <c r="V488" s="183">
        <v>0</v>
      </c>
      <c r="W488" s="25">
        <v>0.06</v>
      </c>
      <c r="X488" s="54">
        <v>44742</v>
      </c>
      <c r="Y488" s="55">
        <f>(YEAR(X488)-YEAR(E488))*12+MONTH(X488)-MONTH(E488)</f>
        <v>10</v>
      </c>
      <c r="Z488" s="56">
        <f>Y488/12</f>
        <v>0.83333333333333337</v>
      </c>
    </row>
    <row r="489" spans="1:26" ht="12.75" customHeight="1" x14ac:dyDescent="0.2">
      <c r="A489" s="11">
        <v>303</v>
      </c>
      <c r="B489" s="19" t="s">
        <v>443</v>
      </c>
      <c r="C489" s="88" t="s">
        <v>118</v>
      </c>
      <c r="D489" s="89" t="s">
        <v>29</v>
      </c>
      <c r="E489" s="160">
        <v>44333</v>
      </c>
      <c r="F489" s="395">
        <v>1575.16</v>
      </c>
      <c r="G489" s="443">
        <v>0</v>
      </c>
      <c r="H489" s="395"/>
      <c r="I489" s="123">
        <f>F489/7*P489</f>
        <v>15526.577142857144</v>
      </c>
      <c r="J489" s="123">
        <f>F489/7*Q489</f>
        <v>3510.3565714285714</v>
      </c>
      <c r="K489" s="143">
        <v>0</v>
      </c>
      <c r="L489" s="366"/>
      <c r="M489" s="454">
        <v>1486</v>
      </c>
      <c r="N489" s="24">
        <f t="shared" si="252"/>
        <v>1575.16</v>
      </c>
      <c r="O489" s="447">
        <f t="shared" si="253"/>
        <v>0</v>
      </c>
      <c r="P489" s="49">
        <v>69</v>
      </c>
      <c r="Q489" s="49">
        <v>15.6</v>
      </c>
      <c r="R489" s="59">
        <f t="shared" si="257"/>
        <v>44333</v>
      </c>
      <c r="S489" s="51">
        <v>0</v>
      </c>
      <c r="T489" s="454">
        <f>M489*(1+W489)</f>
        <v>1575.16</v>
      </c>
      <c r="U489" s="53">
        <f t="shared" si="258"/>
        <v>1486</v>
      </c>
      <c r="V489" s="183">
        <v>0</v>
      </c>
      <c r="W489" s="25">
        <v>0.06</v>
      </c>
      <c r="X489" s="54">
        <v>44742</v>
      </c>
      <c r="Y489" s="55">
        <f>(YEAR(X489)-YEAR(E489))*12+MONTH(X489)-MONTH(E489)</f>
        <v>13</v>
      </c>
      <c r="Z489" s="56">
        <f>Y489/12</f>
        <v>1.0833333333333333</v>
      </c>
    </row>
    <row r="490" spans="1:26" x14ac:dyDescent="0.2">
      <c r="A490" s="11">
        <v>304</v>
      </c>
      <c r="B490" s="364" t="s">
        <v>325</v>
      </c>
      <c r="C490" s="88" t="s">
        <v>118</v>
      </c>
      <c r="D490" s="106" t="s">
        <v>42</v>
      </c>
      <c r="E490" s="59">
        <v>36726</v>
      </c>
      <c r="F490" s="125">
        <v>1785.8880000000004</v>
      </c>
      <c r="G490" s="443">
        <v>0</v>
      </c>
      <c r="H490" s="142"/>
      <c r="I490" s="123">
        <f t="shared" si="250"/>
        <v>17603.753142857146</v>
      </c>
      <c r="J490" s="123">
        <f t="shared" si="251"/>
        <v>5204.587885714287</v>
      </c>
      <c r="K490" s="143">
        <f t="shared" si="260"/>
        <v>4436.1222857142866</v>
      </c>
      <c r="L490" s="61"/>
      <c r="M490" s="60">
        <v>1684.8000000000002</v>
      </c>
      <c r="N490" s="24">
        <f t="shared" si="252"/>
        <v>1785.8880000000004</v>
      </c>
      <c r="O490" s="447">
        <f t="shared" si="253"/>
        <v>0</v>
      </c>
      <c r="P490" s="49">
        <v>69</v>
      </c>
      <c r="Q490" s="49">
        <v>20.399999999999999</v>
      </c>
      <c r="R490" s="59">
        <f t="shared" si="257"/>
        <v>36726</v>
      </c>
      <c r="S490" s="51">
        <v>687.3</v>
      </c>
      <c r="T490" s="454">
        <f t="shared" si="254"/>
        <v>1785.8880000000004</v>
      </c>
      <c r="U490" s="53">
        <f t="shared" si="258"/>
        <v>1684.8000000000002</v>
      </c>
      <c r="V490" s="183">
        <v>0</v>
      </c>
      <c r="W490" s="25">
        <v>0.06</v>
      </c>
      <c r="X490" s="54">
        <v>44742</v>
      </c>
      <c r="Y490" s="55">
        <f t="shared" si="255"/>
        <v>263</v>
      </c>
      <c r="Z490" s="56">
        <f t="shared" si="256"/>
        <v>21.916666666666668</v>
      </c>
    </row>
    <row r="491" spans="1:26" ht="12.75" customHeight="1" x14ac:dyDescent="0.2">
      <c r="A491" s="11">
        <v>305</v>
      </c>
      <c r="B491" s="19" t="s">
        <v>455</v>
      </c>
      <c r="C491" s="88" t="s">
        <v>118</v>
      </c>
      <c r="D491" s="89" t="s">
        <v>29</v>
      </c>
      <c r="E491" s="160">
        <v>44333</v>
      </c>
      <c r="F491" s="395">
        <v>1524.28</v>
      </c>
      <c r="G491" s="443">
        <v>0</v>
      </c>
      <c r="H491" s="395"/>
      <c r="I491" s="123">
        <f>F491/7*P491</f>
        <v>15025.045714285714</v>
      </c>
      <c r="J491" s="123">
        <f>F491/7*Q491</f>
        <v>3396.966857142857</v>
      </c>
      <c r="K491" s="143">
        <v>0</v>
      </c>
      <c r="L491" s="381"/>
      <c r="M491" s="454">
        <v>1438</v>
      </c>
      <c r="N491" s="24">
        <f t="shared" si="252"/>
        <v>1524.28</v>
      </c>
      <c r="O491" s="447">
        <f t="shared" si="253"/>
        <v>0</v>
      </c>
      <c r="P491" s="49">
        <v>69</v>
      </c>
      <c r="Q491" s="49">
        <v>15.6</v>
      </c>
      <c r="R491" s="59">
        <f t="shared" si="257"/>
        <v>44333</v>
      </c>
      <c r="S491" s="51">
        <v>0</v>
      </c>
      <c r="T491" s="454">
        <f>M491*(1+W491)</f>
        <v>1524.28</v>
      </c>
      <c r="U491" s="53">
        <f t="shared" si="258"/>
        <v>1438</v>
      </c>
      <c r="V491" s="183">
        <v>0</v>
      </c>
      <c r="W491" s="25">
        <v>0.06</v>
      </c>
      <c r="X491" s="54">
        <v>44742</v>
      </c>
      <c r="Y491" s="55">
        <f>(YEAR(X491)-YEAR(E491))*12+MONTH(X491)-MONTH(E491)</f>
        <v>13</v>
      </c>
      <c r="Z491" s="56">
        <f>Y491/12</f>
        <v>1.0833333333333333</v>
      </c>
    </row>
    <row r="492" spans="1:26" x14ac:dyDescent="0.2">
      <c r="A492" s="11">
        <v>306</v>
      </c>
      <c r="B492" s="362" t="s">
        <v>326</v>
      </c>
      <c r="C492" s="88" t="s">
        <v>118</v>
      </c>
      <c r="D492" s="58" t="s">
        <v>42</v>
      </c>
      <c r="E492" s="50">
        <v>35310</v>
      </c>
      <c r="F492" s="125">
        <v>1814.5080000000003</v>
      </c>
      <c r="G492" s="443">
        <v>0</v>
      </c>
      <c r="H492" s="142"/>
      <c r="I492" s="123">
        <f>F492/7*P492</f>
        <v>17885.864571428574</v>
      </c>
      <c r="J492" s="123">
        <f>F492/7*Q492</f>
        <v>5287.9947428571431</v>
      </c>
      <c r="K492" s="143">
        <f>F492/7*12+S492+S492</f>
        <v>4865.5851428571432</v>
      </c>
      <c r="L492" s="46"/>
      <c r="M492" s="60">
        <v>1711.8000000000002</v>
      </c>
      <c r="N492" s="24">
        <f t="shared" si="252"/>
        <v>1814.5080000000003</v>
      </c>
      <c r="O492" s="447">
        <f t="shared" si="253"/>
        <v>0</v>
      </c>
      <c r="P492" s="49">
        <v>69</v>
      </c>
      <c r="Q492" s="49">
        <v>20.399999999999999</v>
      </c>
      <c r="R492" s="59">
        <f t="shared" si="257"/>
        <v>35310</v>
      </c>
      <c r="S492" s="51">
        <v>877.5</v>
      </c>
      <c r="T492" s="454">
        <f>M492*(1+W492)</f>
        <v>1814.5080000000003</v>
      </c>
      <c r="U492" s="53">
        <f t="shared" si="258"/>
        <v>1711.8000000000002</v>
      </c>
      <c r="V492" s="183">
        <v>0</v>
      </c>
      <c r="W492" s="25">
        <v>0.06</v>
      </c>
      <c r="X492" s="54">
        <v>44742</v>
      </c>
      <c r="Y492" s="55">
        <f>(YEAR(X492)-YEAR(E492))*12+MONTH(X492)-MONTH(E492)</f>
        <v>309</v>
      </c>
      <c r="Z492" s="56">
        <f>Y492/12</f>
        <v>25.75</v>
      </c>
    </row>
    <row r="493" spans="1:26" x14ac:dyDescent="0.2">
      <c r="A493" s="11">
        <v>307</v>
      </c>
      <c r="B493" s="364" t="s">
        <v>401</v>
      </c>
      <c r="C493" s="88" t="s">
        <v>341</v>
      </c>
      <c r="D493" s="106" t="s">
        <v>29</v>
      </c>
      <c r="E493" s="59">
        <v>44197</v>
      </c>
      <c r="F493" s="125">
        <v>1827.44</v>
      </c>
      <c r="G493" s="443">
        <v>0</v>
      </c>
      <c r="H493" s="142"/>
      <c r="I493" s="123">
        <f t="shared" si="250"/>
        <v>18013.337142857141</v>
      </c>
      <c r="J493" s="123">
        <f t="shared" si="251"/>
        <v>4072.5805714285711</v>
      </c>
      <c r="K493" s="143">
        <v>0</v>
      </c>
      <c r="L493" s="61"/>
      <c r="M493" s="60">
        <v>1724</v>
      </c>
      <c r="N493" s="24">
        <f t="shared" si="252"/>
        <v>1827.44</v>
      </c>
      <c r="O493" s="447">
        <f t="shared" si="253"/>
        <v>0</v>
      </c>
      <c r="P493" s="49">
        <v>69</v>
      </c>
      <c r="Q493" s="49">
        <v>15.6</v>
      </c>
      <c r="R493" s="59">
        <f t="shared" si="257"/>
        <v>44197</v>
      </c>
      <c r="S493" s="51">
        <v>0</v>
      </c>
      <c r="T493" s="454">
        <f t="shared" si="254"/>
        <v>1827.44</v>
      </c>
      <c r="U493" s="53">
        <f t="shared" si="258"/>
        <v>1724</v>
      </c>
      <c r="V493" s="183">
        <v>0</v>
      </c>
      <c r="W493" s="25">
        <v>0.06</v>
      </c>
      <c r="X493" s="54">
        <v>44742</v>
      </c>
      <c r="Y493" s="55">
        <f t="shared" si="255"/>
        <v>17</v>
      </c>
      <c r="Z493" s="56">
        <f t="shared" si="256"/>
        <v>1.4166666666666667</v>
      </c>
    </row>
    <row r="494" spans="1:26" x14ac:dyDescent="0.2">
      <c r="A494" s="11">
        <v>308</v>
      </c>
      <c r="B494" s="367" t="s">
        <v>327</v>
      </c>
      <c r="C494" s="88" t="s">
        <v>118</v>
      </c>
      <c r="D494" s="58" t="s">
        <v>42</v>
      </c>
      <c r="E494" s="59">
        <v>33604</v>
      </c>
      <c r="F494" s="125">
        <v>1814.5080000000003</v>
      </c>
      <c r="G494" s="443">
        <v>0</v>
      </c>
      <c r="H494" s="142"/>
      <c r="I494" s="123">
        <f t="shared" si="250"/>
        <v>17885.864571428574</v>
      </c>
      <c r="J494" s="123">
        <f t="shared" si="251"/>
        <v>5287.9947428571431</v>
      </c>
      <c r="K494" s="143">
        <f t="shared" si="260"/>
        <v>4865.5851428571432</v>
      </c>
      <c r="L494" s="61"/>
      <c r="M494" s="60">
        <v>1711.8000000000002</v>
      </c>
      <c r="N494" s="24">
        <f t="shared" si="252"/>
        <v>1814.5080000000003</v>
      </c>
      <c r="O494" s="447">
        <f t="shared" si="253"/>
        <v>0</v>
      </c>
      <c r="P494" s="49">
        <v>69</v>
      </c>
      <c r="Q494" s="49">
        <v>20.399999999999999</v>
      </c>
      <c r="R494" s="59">
        <f t="shared" si="257"/>
        <v>33604</v>
      </c>
      <c r="S494" s="51">
        <v>877.5</v>
      </c>
      <c r="T494" s="454">
        <f t="shared" si="254"/>
        <v>1814.5080000000003</v>
      </c>
      <c r="U494" s="53">
        <f t="shared" si="258"/>
        <v>1711.8000000000002</v>
      </c>
      <c r="V494" s="183">
        <v>0</v>
      </c>
      <c r="W494" s="25">
        <v>0.06</v>
      </c>
      <c r="X494" s="54">
        <v>44742</v>
      </c>
      <c r="Y494" s="55">
        <f t="shared" si="255"/>
        <v>365</v>
      </c>
      <c r="Z494" s="56">
        <f t="shared" si="256"/>
        <v>30.416666666666668</v>
      </c>
    </row>
    <row r="495" spans="1:26" x14ac:dyDescent="0.2">
      <c r="A495" s="11">
        <v>309</v>
      </c>
      <c r="B495" s="361" t="s">
        <v>333</v>
      </c>
      <c r="C495" s="88" t="s">
        <v>118</v>
      </c>
      <c r="D495" s="89" t="s">
        <v>42</v>
      </c>
      <c r="E495" s="90">
        <v>37755</v>
      </c>
      <c r="F495" s="395">
        <v>1786.4589117600003</v>
      </c>
      <c r="G495" s="443">
        <v>0</v>
      </c>
      <c r="H495" s="395"/>
      <c r="I495" s="123">
        <f t="shared" si="250"/>
        <v>17609.380701634287</v>
      </c>
      <c r="J495" s="123">
        <f t="shared" si="251"/>
        <v>5206.2516857005721</v>
      </c>
      <c r="K495" s="143">
        <f>F495/7*12+S495+S495</f>
        <v>4121.1409915885724</v>
      </c>
      <c r="L495" s="195"/>
      <c r="M495" s="454">
        <v>1685.3385960000003</v>
      </c>
      <c r="N495" s="24">
        <f t="shared" ref="N495:N526" si="261">M495*(1+6%)</f>
        <v>1786.4589117600003</v>
      </c>
      <c r="O495" s="447">
        <f t="shared" si="253"/>
        <v>0</v>
      </c>
      <c r="P495" s="49">
        <v>69</v>
      </c>
      <c r="Q495" s="49">
        <v>20.399999999999999</v>
      </c>
      <c r="R495" s="59">
        <f t="shared" si="257"/>
        <v>37755</v>
      </c>
      <c r="S495" s="51">
        <v>529.32000000000005</v>
      </c>
      <c r="T495" s="454">
        <f t="shared" si="254"/>
        <v>1786.4589117600003</v>
      </c>
      <c r="U495" s="53">
        <f t="shared" si="258"/>
        <v>1685.3385960000003</v>
      </c>
      <c r="V495" s="183">
        <v>0</v>
      </c>
      <c r="W495" s="25">
        <v>0.06</v>
      </c>
      <c r="X495" s="54">
        <v>44742</v>
      </c>
      <c r="Y495" s="55">
        <f t="shared" si="255"/>
        <v>229</v>
      </c>
      <c r="Z495" s="56">
        <f t="shared" si="256"/>
        <v>19.083333333333332</v>
      </c>
    </row>
    <row r="496" spans="1:26" x14ac:dyDescent="0.2">
      <c r="A496" s="11">
        <v>310</v>
      </c>
      <c r="B496" s="361" t="s">
        <v>529</v>
      </c>
      <c r="C496" s="88" t="s">
        <v>118</v>
      </c>
      <c r="D496" s="89" t="s">
        <v>29</v>
      </c>
      <c r="E496" s="90">
        <v>44429</v>
      </c>
      <c r="F496" s="395">
        <v>1524.28</v>
      </c>
      <c r="G496" s="443">
        <v>0</v>
      </c>
      <c r="H496" s="395"/>
      <c r="I496" s="123">
        <f t="shared" si="250"/>
        <v>15025.045714285714</v>
      </c>
      <c r="J496" s="123">
        <f t="shared" si="251"/>
        <v>3396.966857142857</v>
      </c>
      <c r="K496" s="143">
        <v>0</v>
      </c>
      <c r="L496" s="195"/>
      <c r="M496" s="454">
        <v>1438</v>
      </c>
      <c r="N496" s="24">
        <f t="shared" si="261"/>
        <v>1524.28</v>
      </c>
      <c r="O496" s="447">
        <f t="shared" si="253"/>
        <v>0</v>
      </c>
      <c r="P496" s="49">
        <v>69</v>
      </c>
      <c r="Q496" s="49">
        <v>15.6</v>
      </c>
      <c r="R496" s="59">
        <f t="shared" si="257"/>
        <v>44429</v>
      </c>
      <c r="S496" s="51">
        <v>0</v>
      </c>
      <c r="T496" s="454">
        <f t="shared" si="254"/>
        <v>1524.28</v>
      </c>
      <c r="U496" s="53">
        <f t="shared" si="258"/>
        <v>1438</v>
      </c>
      <c r="V496" s="183">
        <v>0</v>
      </c>
      <c r="W496" s="25">
        <v>0.06</v>
      </c>
      <c r="X496" s="54">
        <v>44742</v>
      </c>
      <c r="Y496" s="55">
        <f t="shared" si="255"/>
        <v>10</v>
      </c>
      <c r="Z496" s="56">
        <f t="shared" si="256"/>
        <v>0.83333333333333337</v>
      </c>
    </row>
    <row r="497" spans="1:26" x14ac:dyDescent="0.2">
      <c r="A497" s="11">
        <v>311</v>
      </c>
      <c r="B497" s="361" t="s">
        <v>431</v>
      </c>
      <c r="C497" s="88" t="s">
        <v>118</v>
      </c>
      <c r="D497" s="89" t="s">
        <v>29</v>
      </c>
      <c r="E497" s="90">
        <v>44340</v>
      </c>
      <c r="F497" s="395">
        <v>1524.28</v>
      </c>
      <c r="G497" s="443">
        <v>0</v>
      </c>
      <c r="H497" s="395"/>
      <c r="I497" s="123">
        <f t="shared" si="250"/>
        <v>15025.045714285714</v>
      </c>
      <c r="J497" s="123">
        <f t="shared" si="251"/>
        <v>3396.966857142857</v>
      </c>
      <c r="K497" s="143">
        <v>0</v>
      </c>
      <c r="L497" s="195"/>
      <c r="M497" s="454">
        <v>1438</v>
      </c>
      <c r="N497" s="24">
        <f t="shared" si="261"/>
        <v>1524.28</v>
      </c>
      <c r="O497" s="447">
        <f t="shared" si="253"/>
        <v>0</v>
      </c>
      <c r="P497" s="49">
        <v>69</v>
      </c>
      <c r="Q497" s="49">
        <v>15.6</v>
      </c>
      <c r="R497" s="59">
        <f t="shared" si="257"/>
        <v>44340</v>
      </c>
      <c r="S497" s="51">
        <v>0</v>
      </c>
      <c r="T497" s="454">
        <f t="shared" si="254"/>
        <v>1524.28</v>
      </c>
      <c r="U497" s="53">
        <f t="shared" si="258"/>
        <v>1438</v>
      </c>
      <c r="V497" s="183">
        <v>0</v>
      </c>
      <c r="W497" s="25">
        <v>0.06</v>
      </c>
      <c r="X497" s="54">
        <v>44742</v>
      </c>
      <c r="Y497" s="55">
        <f t="shared" si="255"/>
        <v>13</v>
      </c>
      <c r="Z497" s="56">
        <f t="shared" si="256"/>
        <v>1.0833333333333333</v>
      </c>
    </row>
    <row r="498" spans="1:26" x14ac:dyDescent="0.2">
      <c r="A498" s="11">
        <v>312</v>
      </c>
      <c r="B498" s="361" t="s">
        <v>530</v>
      </c>
      <c r="C498" s="88" t="s">
        <v>118</v>
      </c>
      <c r="D498" s="89" t="s">
        <v>29</v>
      </c>
      <c r="E498" s="90">
        <v>44333</v>
      </c>
      <c r="F498" s="395">
        <v>1524.28</v>
      </c>
      <c r="G498" s="443">
        <v>0</v>
      </c>
      <c r="H498" s="395"/>
      <c r="I498" s="123">
        <f t="shared" si="250"/>
        <v>15025.045714285714</v>
      </c>
      <c r="J498" s="123">
        <f t="shared" si="251"/>
        <v>3396.966857142857</v>
      </c>
      <c r="K498" s="143">
        <v>0</v>
      </c>
      <c r="L498" s="195"/>
      <c r="M498" s="454">
        <v>1438</v>
      </c>
      <c r="N498" s="24">
        <f t="shared" si="261"/>
        <v>1524.28</v>
      </c>
      <c r="O498" s="447">
        <f t="shared" si="253"/>
        <v>0</v>
      </c>
      <c r="P498" s="49">
        <v>69</v>
      </c>
      <c r="Q498" s="49">
        <v>15.6</v>
      </c>
      <c r="R498" s="59">
        <f t="shared" si="257"/>
        <v>44333</v>
      </c>
      <c r="S498" s="51">
        <v>0</v>
      </c>
      <c r="T498" s="454">
        <f t="shared" si="254"/>
        <v>1524.28</v>
      </c>
      <c r="U498" s="53">
        <f t="shared" si="258"/>
        <v>1438</v>
      </c>
      <c r="V498" s="183">
        <v>0</v>
      </c>
      <c r="W498" s="25">
        <v>0.06</v>
      </c>
      <c r="X498" s="54">
        <v>44742</v>
      </c>
      <c r="Y498" s="55">
        <f t="shared" si="255"/>
        <v>13</v>
      </c>
      <c r="Z498" s="56">
        <f t="shared" si="256"/>
        <v>1.0833333333333333</v>
      </c>
    </row>
    <row r="499" spans="1:26" x14ac:dyDescent="0.2">
      <c r="A499" s="11">
        <v>313</v>
      </c>
      <c r="B499" s="361" t="s">
        <v>334</v>
      </c>
      <c r="C499" s="88" t="s">
        <v>335</v>
      </c>
      <c r="D499" s="89" t="s">
        <v>29</v>
      </c>
      <c r="E499" s="90">
        <v>43325</v>
      </c>
      <c r="F499" s="395">
        <v>1850.6823062400006</v>
      </c>
      <c r="G499" s="443">
        <v>0</v>
      </c>
      <c r="H499" s="395"/>
      <c r="I499" s="123">
        <f t="shared" si="250"/>
        <v>18242.439875794291</v>
      </c>
      <c r="J499" s="123">
        <f t="shared" si="251"/>
        <v>4124.3777110491437</v>
      </c>
      <c r="K499" s="143">
        <v>0</v>
      </c>
      <c r="L499" s="232"/>
      <c r="M499" s="454">
        <v>1745.9267040000004</v>
      </c>
      <c r="N499" s="24">
        <f t="shared" si="261"/>
        <v>1850.6823062400006</v>
      </c>
      <c r="O499" s="447">
        <f t="shared" si="253"/>
        <v>0</v>
      </c>
      <c r="P499" s="49">
        <v>69</v>
      </c>
      <c r="Q499" s="49">
        <v>15.6</v>
      </c>
      <c r="R499" s="59">
        <f t="shared" si="257"/>
        <v>43325</v>
      </c>
      <c r="S499" s="51">
        <v>0</v>
      </c>
      <c r="T499" s="454">
        <f t="shared" si="254"/>
        <v>1850.6823062400006</v>
      </c>
      <c r="U499" s="53">
        <f t="shared" si="258"/>
        <v>1745.9267040000004</v>
      </c>
      <c r="V499" s="183">
        <v>0</v>
      </c>
      <c r="W499" s="25">
        <v>0.06</v>
      </c>
      <c r="X499" s="54">
        <v>44742</v>
      </c>
      <c r="Y499" s="55">
        <f t="shared" si="255"/>
        <v>46</v>
      </c>
      <c r="Z499" s="56">
        <f t="shared" si="256"/>
        <v>3.8333333333333335</v>
      </c>
    </row>
    <row r="500" spans="1:26" x14ac:dyDescent="0.2">
      <c r="A500" s="11">
        <v>314</v>
      </c>
      <c r="B500" s="361" t="s">
        <v>427</v>
      </c>
      <c r="C500" s="88" t="s">
        <v>376</v>
      </c>
      <c r="D500" s="89" t="s">
        <v>29</v>
      </c>
      <c r="E500" s="90">
        <v>44373</v>
      </c>
      <c r="F500" s="395">
        <v>1782.92</v>
      </c>
      <c r="G500" s="443">
        <v>0</v>
      </c>
      <c r="H500" s="395"/>
      <c r="I500" s="123">
        <f t="shared" si="250"/>
        <v>17574.497142857144</v>
      </c>
      <c r="J500" s="123">
        <f t="shared" si="251"/>
        <v>3973.3645714285713</v>
      </c>
      <c r="K500" s="143">
        <v>0</v>
      </c>
      <c r="L500" s="232"/>
      <c r="M500" s="454">
        <v>1682</v>
      </c>
      <c r="N500" s="24">
        <f t="shared" si="261"/>
        <v>1782.92</v>
      </c>
      <c r="O500" s="447">
        <f t="shared" si="253"/>
        <v>0</v>
      </c>
      <c r="P500" s="49">
        <v>69</v>
      </c>
      <c r="Q500" s="49">
        <v>15.6</v>
      </c>
      <c r="R500" s="59">
        <f t="shared" si="257"/>
        <v>44373</v>
      </c>
      <c r="S500" s="51">
        <v>0</v>
      </c>
      <c r="T500" s="454">
        <f t="shared" si="254"/>
        <v>1782.92</v>
      </c>
      <c r="U500" s="53">
        <f t="shared" si="258"/>
        <v>1682</v>
      </c>
      <c r="V500" s="183">
        <v>0</v>
      </c>
      <c r="W500" s="25">
        <v>0.06</v>
      </c>
      <c r="X500" s="54">
        <v>44742</v>
      </c>
      <c r="Y500" s="55">
        <f t="shared" si="255"/>
        <v>12</v>
      </c>
      <c r="Z500" s="56">
        <f t="shared" si="256"/>
        <v>1</v>
      </c>
    </row>
    <row r="501" spans="1:26" x14ac:dyDescent="0.2">
      <c r="A501" s="11">
        <v>315</v>
      </c>
      <c r="B501" s="367" t="s">
        <v>336</v>
      </c>
      <c r="C501" s="88" t="s">
        <v>118</v>
      </c>
      <c r="D501" s="89" t="s">
        <v>29</v>
      </c>
      <c r="E501" s="59">
        <v>37194</v>
      </c>
      <c r="F501" s="395">
        <v>1597.42</v>
      </c>
      <c r="G501" s="443">
        <v>0</v>
      </c>
      <c r="H501" s="395"/>
      <c r="I501" s="123">
        <f t="shared" si="250"/>
        <v>15745.997142857143</v>
      </c>
      <c r="J501" s="123">
        <f t="shared" si="251"/>
        <v>4655.3382857142851</v>
      </c>
      <c r="K501" s="143">
        <f>F501/7*12+S501+S501</f>
        <v>4113.0342857142859</v>
      </c>
      <c r="L501" s="232"/>
      <c r="M501" s="454">
        <v>1507</v>
      </c>
      <c r="N501" s="24">
        <f t="shared" si="261"/>
        <v>1597.42</v>
      </c>
      <c r="O501" s="447">
        <f t="shared" si="253"/>
        <v>0</v>
      </c>
      <c r="P501" s="49">
        <v>69</v>
      </c>
      <c r="Q501" s="49">
        <v>20.399999999999999</v>
      </c>
      <c r="R501" s="59">
        <f t="shared" si="257"/>
        <v>37194</v>
      </c>
      <c r="S501" s="51">
        <v>687.3</v>
      </c>
      <c r="T501" s="454">
        <f t="shared" si="254"/>
        <v>1597.42</v>
      </c>
      <c r="U501" s="53">
        <f t="shared" si="258"/>
        <v>1507</v>
      </c>
      <c r="V501" s="183">
        <v>0</v>
      </c>
      <c r="W501" s="25">
        <v>0.06</v>
      </c>
      <c r="X501" s="54">
        <v>44742</v>
      </c>
      <c r="Y501" s="55">
        <f t="shared" si="255"/>
        <v>248</v>
      </c>
      <c r="Z501" s="56">
        <f t="shared" si="256"/>
        <v>20.666666666666668</v>
      </c>
    </row>
    <row r="502" spans="1:26" x14ac:dyDescent="0.2">
      <c r="A502" s="11">
        <v>316</v>
      </c>
      <c r="B502" s="367" t="s">
        <v>442</v>
      </c>
      <c r="C502" s="88" t="s">
        <v>118</v>
      </c>
      <c r="D502" s="89" t="s">
        <v>29</v>
      </c>
      <c r="E502" s="59">
        <v>44333</v>
      </c>
      <c r="F502" s="395">
        <v>1524.28</v>
      </c>
      <c r="G502" s="443">
        <v>0</v>
      </c>
      <c r="H502" s="395"/>
      <c r="I502" s="123">
        <f t="shared" si="250"/>
        <v>15025.045714285714</v>
      </c>
      <c r="J502" s="123">
        <f t="shared" si="251"/>
        <v>3396.966857142857</v>
      </c>
      <c r="K502" s="143">
        <v>0</v>
      </c>
      <c r="L502" s="232"/>
      <c r="M502" s="454">
        <v>1438</v>
      </c>
      <c r="N502" s="24">
        <f t="shared" si="261"/>
        <v>1524.28</v>
      </c>
      <c r="O502" s="447">
        <f t="shared" si="253"/>
        <v>0</v>
      </c>
      <c r="P502" s="49">
        <v>69</v>
      </c>
      <c r="Q502" s="49">
        <v>15.6</v>
      </c>
      <c r="R502" s="59">
        <f t="shared" si="257"/>
        <v>44333</v>
      </c>
      <c r="S502" s="51">
        <v>0</v>
      </c>
      <c r="T502" s="454">
        <f t="shared" si="254"/>
        <v>1524.28</v>
      </c>
      <c r="U502" s="53">
        <f t="shared" si="258"/>
        <v>1438</v>
      </c>
      <c r="V502" s="183">
        <v>0</v>
      </c>
      <c r="W502" s="25">
        <v>0.06</v>
      </c>
      <c r="X502" s="54">
        <v>44742</v>
      </c>
      <c r="Y502" s="55">
        <f t="shared" si="255"/>
        <v>13</v>
      </c>
      <c r="Z502" s="56">
        <f t="shared" si="256"/>
        <v>1.0833333333333333</v>
      </c>
    </row>
    <row r="503" spans="1:26" x14ac:dyDescent="0.2">
      <c r="A503" s="11">
        <v>317</v>
      </c>
      <c r="B503" s="364" t="s">
        <v>337</v>
      </c>
      <c r="C503" s="88" t="s">
        <v>118</v>
      </c>
      <c r="D503" s="89" t="s">
        <v>29</v>
      </c>
      <c r="E503" s="59">
        <v>36598</v>
      </c>
      <c r="F503" s="395">
        <v>2550.5862379200007</v>
      </c>
      <c r="G503" s="443">
        <v>0</v>
      </c>
      <c r="H503" s="395"/>
      <c r="I503" s="123">
        <f t="shared" si="250"/>
        <v>25141.492916640007</v>
      </c>
      <c r="J503" s="123">
        <f t="shared" si="251"/>
        <v>7433.1370362240013</v>
      </c>
      <c r="K503" s="143">
        <f>F503/7*12+S503+S503</f>
        <v>5747.0335507200016</v>
      </c>
      <c r="L503" s="232"/>
      <c r="M503" s="454">
        <v>2406.2134320000005</v>
      </c>
      <c r="N503" s="24">
        <f t="shared" si="261"/>
        <v>2550.5862379200007</v>
      </c>
      <c r="O503" s="447">
        <f t="shared" si="253"/>
        <v>0</v>
      </c>
      <c r="P503" s="49">
        <v>69</v>
      </c>
      <c r="Q503" s="49">
        <v>20.399999999999999</v>
      </c>
      <c r="R503" s="59">
        <f t="shared" si="257"/>
        <v>36598</v>
      </c>
      <c r="S503" s="51">
        <v>687.3</v>
      </c>
      <c r="T503" s="454">
        <f t="shared" si="254"/>
        <v>2550.5862379200007</v>
      </c>
      <c r="U503" s="53">
        <f t="shared" si="258"/>
        <v>2406.2134320000005</v>
      </c>
      <c r="V503" s="183">
        <v>0</v>
      </c>
      <c r="W503" s="25">
        <v>0.06</v>
      </c>
      <c r="X503" s="54">
        <v>44742</v>
      </c>
      <c r="Y503" s="55">
        <f t="shared" si="255"/>
        <v>267</v>
      </c>
      <c r="Z503" s="56">
        <f t="shared" si="256"/>
        <v>22.25</v>
      </c>
    </row>
    <row r="504" spans="1:26" x14ac:dyDescent="0.2">
      <c r="A504" s="11">
        <v>318</v>
      </c>
      <c r="B504" s="364" t="s">
        <v>338</v>
      </c>
      <c r="C504" s="88" t="s">
        <v>312</v>
      </c>
      <c r="D504" s="58" t="s">
        <v>42</v>
      </c>
      <c r="E504" s="59">
        <v>43739</v>
      </c>
      <c r="F504" s="395">
        <v>2058.3504000000003</v>
      </c>
      <c r="G504" s="443">
        <v>0</v>
      </c>
      <c r="H504" s="395"/>
      <c r="I504" s="123">
        <f t="shared" si="250"/>
        <v>20289.453942857144</v>
      </c>
      <c r="J504" s="123">
        <f t="shared" si="251"/>
        <v>4587.1808914285712</v>
      </c>
      <c r="K504" s="143">
        <v>0</v>
      </c>
      <c r="L504" s="232"/>
      <c r="M504" s="454">
        <v>1941.8400000000001</v>
      </c>
      <c r="N504" s="24">
        <f t="shared" si="261"/>
        <v>2058.3504000000003</v>
      </c>
      <c r="O504" s="447">
        <f t="shared" si="253"/>
        <v>0</v>
      </c>
      <c r="P504" s="49">
        <v>69</v>
      </c>
      <c r="Q504" s="49">
        <v>15.6</v>
      </c>
      <c r="R504" s="59">
        <f t="shared" si="257"/>
        <v>43739</v>
      </c>
      <c r="S504" s="51">
        <v>0</v>
      </c>
      <c r="T504" s="454">
        <f t="shared" si="254"/>
        <v>2058.3504000000003</v>
      </c>
      <c r="U504" s="53">
        <f t="shared" si="258"/>
        <v>1941.8400000000001</v>
      </c>
      <c r="V504" s="183">
        <v>0</v>
      </c>
      <c r="W504" s="25">
        <v>0.06</v>
      </c>
      <c r="X504" s="54">
        <v>44742</v>
      </c>
      <c r="Y504" s="55">
        <f t="shared" si="255"/>
        <v>32</v>
      </c>
      <c r="Z504" s="56">
        <f t="shared" si="256"/>
        <v>2.6666666666666665</v>
      </c>
    </row>
    <row r="505" spans="1:26" x14ac:dyDescent="0.2">
      <c r="A505" s="11">
        <v>319</v>
      </c>
      <c r="B505" s="364" t="s">
        <v>339</v>
      </c>
      <c r="C505" s="88" t="s">
        <v>118</v>
      </c>
      <c r="D505" s="89" t="s">
        <v>42</v>
      </c>
      <c r="E505" s="59">
        <v>36803</v>
      </c>
      <c r="F505" s="395">
        <v>1786.4589117600003</v>
      </c>
      <c r="G505" s="443">
        <v>0</v>
      </c>
      <c r="H505" s="395"/>
      <c r="I505" s="123">
        <f t="shared" si="250"/>
        <v>17609.380701634287</v>
      </c>
      <c r="J505" s="123">
        <f t="shared" si="251"/>
        <v>5206.2516857005721</v>
      </c>
      <c r="K505" s="143">
        <f>F505/7*12+S505+S505</f>
        <v>4437.1009915885725</v>
      </c>
      <c r="L505" s="232"/>
      <c r="M505" s="454">
        <v>1685.3385960000003</v>
      </c>
      <c r="N505" s="24">
        <f t="shared" si="261"/>
        <v>1786.4589117600003</v>
      </c>
      <c r="O505" s="447">
        <f t="shared" si="253"/>
        <v>0</v>
      </c>
      <c r="P505" s="49">
        <v>69</v>
      </c>
      <c r="Q505" s="49">
        <v>20.399999999999999</v>
      </c>
      <c r="R505" s="59">
        <f t="shared" si="257"/>
        <v>36803</v>
      </c>
      <c r="S505" s="51">
        <v>687.3</v>
      </c>
      <c r="T505" s="454">
        <f t="shared" si="254"/>
        <v>1786.4589117600003</v>
      </c>
      <c r="U505" s="53">
        <f t="shared" si="258"/>
        <v>1685.3385960000003</v>
      </c>
      <c r="V505" s="183">
        <v>0</v>
      </c>
      <c r="W505" s="25">
        <v>0.06</v>
      </c>
      <c r="X505" s="54">
        <v>44742</v>
      </c>
      <c r="Y505" s="55">
        <f t="shared" si="255"/>
        <v>260</v>
      </c>
      <c r="Z505" s="56">
        <f t="shared" si="256"/>
        <v>21.666666666666668</v>
      </c>
    </row>
    <row r="506" spans="1:26" x14ac:dyDescent="0.2">
      <c r="A506" s="11">
        <v>320</v>
      </c>
      <c r="B506" s="364" t="s">
        <v>340</v>
      </c>
      <c r="C506" s="88" t="s">
        <v>341</v>
      </c>
      <c r="D506" s="89" t="s">
        <v>29</v>
      </c>
      <c r="E506" s="59">
        <v>43225</v>
      </c>
      <c r="F506" s="395">
        <v>1505.2</v>
      </c>
      <c r="G506" s="443">
        <v>0</v>
      </c>
      <c r="H506" s="395"/>
      <c r="I506" s="123">
        <f t="shared" si="250"/>
        <v>14836.971428571429</v>
      </c>
      <c r="J506" s="123">
        <f t="shared" si="251"/>
        <v>3870.514285714286</v>
      </c>
      <c r="K506" s="143">
        <v>0</v>
      </c>
      <c r="L506" s="232"/>
      <c r="M506" s="454">
        <v>1420</v>
      </c>
      <c r="N506" s="24">
        <f t="shared" si="261"/>
        <v>1505.2</v>
      </c>
      <c r="O506" s="447">
        <f t="shared" si="253"/>
        <v>0</v>
      </c>
      <c r="P506" s="49">
        <v>69</v>
      </c>
      <c r="Q506" s="49">
        <v>18</v>
      </c>
      <c r="R506" s="59">
        <f t="shared" si="257"/>
        <v>43225</v>
      </c>
      <c r="S506" s="51">
        <v>0</v>
      </c>
      <c r="T506" s="454">
        <f t="shared" si="254"/>
        <v>1505.2</v>
      </c>
      <c r="U506" s="53">
        <f t="shared" si="258"/>
        <v>1420</v>
      </c>
      <c r="V506" s="183">
        <v>0</v>
      </c>
      <c r="W506" s="25">
        <v>0.06</v>
      </c>
      <c r="X506" s="54">
        <v>44742</v>
      </c>
      <c r="Y506" s="55">
        <f t="shared" si="255"/>
        <v>49</v>
      </c>
      <c r="Z506" s="56">
        <f t="shared" si="256"/>
        <v>4.083333333333333</v>
      </c>
    </row>
    <row r="507" spans="1:26" x14ac:dyDescent="0.2">
      <c r="A507" s="11">
        <v>321</v>
      </c>
      <c r="B507" s="364" t="s">
        <v>342</v>
      </c>
      <c r="C507" s="88" t="s">
        <v>343</v>
      </c>
      <c r="D507" s="89" t="s">
        <v>42</v>
      </c>
      <c r="E507" s="59">
        <v>43295</v>
      </c>
      <c r="F507" s="395">
        <v>3914.5800000000004</v>
      </c>
      <c r="G507" s="443">
        <v>0</v>
      </c>
      <c r="H507" s="395"/>
      <c r="I507" s="123">
        <f t="shared" si="250"/>
        <v>38586.57428571429</v>
      </c>
      <c r="J507" s="123">
        <f t="shared" si="251"/>
        <v>8723.9211428571434</v>
      </c>
      <c r="K507" s="143">
        <v>0</v>
      </c>
      <c r="L507" s="232"/>
      <c r="M507" s="454">
        <v>3693</v>
      </c>
      <c r="N507" s="24">
        <f t="shared" si="261"/>
        <v>3914.5800000000004</v>
      </c>
      <c r="O507" s="447">
        <f t="shared" si="253"/>
        <v>0</v>
      </c>
      <c r="P507" s="49">
        <v>69</v>
      </c>
      <c r="Q507" s="49">
        <v>15.6</v>
      </c>
      <c r="R507" s="59">
        <f t="shared" si="257"/>
        <v>43295</v>
      </c>
      <c r="S507" s="51">
        <v>0</v>
      </c>
      <c r="T507" s="454">
        <f t="shared" si="254"/>
        <v>3914.5800000000004</v>
      </c>
      <c r="U507" s="53">
        <f t="shared" si="258"/>
        <v>3693</v>
      </c>
      <c r="V507" s="183">
        <v>0</v>
      </c>
      <c r="W507" s="25">
        <v>0.06</v>
      </c>
      <c r="X507" s="54">
        <v>44742</v>
      </c>
      <c r="Y507" s="55">
        <f t="shared" si="255"/>
        <v>47</v>
      </c>
      <c r="Z507" s="56">
        <f t="shared" si="256"/>
        <v>3.9166666666666665</v>
      </c>
    </row>
    <row r="508" spans="1:26" x14ac:dyDescent="0.2">
      <c r="A508" s="11">
        <v>322</v>
      </c>
      <c r="B508" s="364" t="s">
        <v>344</v>
      </c>
      <c r="C508" s="88" t="s">
        <v>345</v>
      </c>
      <c r="D508" s="89" t="s">
        <v>42</v>
      </c>
      <c r="E508" s="59">
        <v>43225</v>
      </c>
      <c r="F508" s="395">
        <v>3276.7038000000002</v>
      </c>
      <c r="G508" s="443">
        <v>0</v>
      </c>
      <c r="H508" s="395"/>
      <c r="I508" s="123">
        <f t="shared" si="250"/>
        <v>32298.93745714286</v>
      </c>
      <c r="J508" s="123">
        <f t="shared" si="251"/>
        <v>8425.8097714285723</v>
      </c>
      <c r="K508" s="143">
        <v>0</v>
      </c>
      <c r="L508" s="201"/>
      <c r="M508" s="454">
        <v>3091.23</v>
      </c>
      <c r="N508" s="24">
        <f t="shared" si="261"/>
        <v>3276.7038000000002</v>
      </c>
      <c r="O508" s="447">
        <f t="shared" si="253"/>
        <v>0</v>
      </c>
      <c r="P508" s="49">
        <v>69</v>
      </c>
      <c r="Q508" s="49">
        <v>18</v>
      </c>
      <c r="R508" s="59">
        <f t="shared" si="257"/>
        <v>43225</v>
      </c>
      <c r="S508" s="51">
        <v>0</v>
      </c>
      <c r="T508" s="454">
        <f t="shared" si="254"/>
        <v>3276.7038000000002</v>
      </c>
      <c r="U508" s="53">
        <f t="shared" si="258"/>
        <v>3091.23</v>
      </c>
      <c r="V508" s="183">
        <v>0</v>
      </c>
      <c r="W508" s="25">
        <v>0.06</v>
      </c>
      <c r="X508" s="54">
        <v>44742</v>
      </c>
      <c r="Y508" s="55">
        <f t="shared" si="255"/>
        <v>49</v>
      </c>
      <c r="Z508" s="56">
        <f t="shared" si="256"/>
        <v>4.083333333333333</v>
      </c>
    </row>
    <row r="509" spans="1:26" x14ac:dyDescent="0.2">
      <c r="A509" s="11">
        <v>323</v>
      </c>
      <c r="B509" s="364" t="s">
        <v>429</v>
      </c>
      <c r="C509" s="88" t="s">
        <v>169</v>
      </c>
      <c r="D509" s="89" t="s">
        <v>29</v>
      </c>
      <c r="E509" s="59">
        <v>44359</v>
      </c>
      <c r="F509" s="395">
        <v>4309.96</v>
      </c>
      <c r="G509" s="443">
        <v>0</v>
      </c>
      <c r="H509" s="395"/>
      <c r="I509" s="123">
        <f t="shared" si="250"/>
        <v>42483.891428571427</v>
      </c>
      <c r="J509" s="123">
        <f t="shared" si="251"/>
        <v>9605.0537142857138</v>
      </c>
      <c r="K509" s="143">
        <v>0</v>
      </c>
      <c r="L509" s="201"/>
      <c r="M509" s="454">
        <v>4066</v>
      </c>
      <c r="N509" s="24">
        <f t="shared" si="261"/>
        <v>4309.96</v>
      </c>
      <c r="O509" s="447">
        <f t="shared" si="253"/>
        <v>0</v>
      </c>
      <c r="P509" s="49">
        <v>69</v>
      </c>
      <c r="Q509" s="49">
        <v>15.6</v>
      </c>
      <c r="R509" s="59">
        <f t="shared" si="257"/>
        <v>44359</v>
      </c>
      <c r="S509" s="51">
        <v>0</v>
      </c>
      <c r="T509" s="454">
        <f t="shared" si="254"/>
        <v>4309.96</v>
      </c>
      <c r="U509" s="53">
        <f t="shared" si="258"/>
        <v>4066</v>
      </c>
      <c r="V509" s="183">
        <v>0</v>
      </c>
      <c r="W509" s="25">
        <v>0.06</v>
      </c>
      <c r="X509" s="54">
        <v>44742</v>
      </c>
      <c r="Y509" s="55">
        <f t="shared" si="255"/>
        <v>12</v>
      </c>
      <c r="Z509" s="56">
        <f t="shared" si="256"/>
        <v>1</v>
      </c>
    </row>
    <row r="510" spans="1:26" x14ac:dyDescent="0.2">
      <c r="A510" s="11">
        <v>324</v>
      </c>
      <c r="B510" s="364" t="s">
        <v>346</v>
      </c>
      <c r="C510" s="88" t="s">
        <v>531</v>
      </c>
      <c r="D510" s="89" t="s">
        <v>29</v>
      </c>
      <c r="E510" s="59">
        <v>39387</v>
      </c>
      <c r="F510" s="395">
        <v>4317.38</v>
      </c>
      <c r="G510" s="443">
        <v>0</v>
      </c>
      <c r="H510" s="395"/>
      <c r="I510" s="123">
        <f t="shared" si="250"/>
        <v>42557.031428571434</v>
      </c>
      <c r="J510" s="123">
        <f t="shared" si="251"/>
        <v>9621.5897142857157</v>
      </c>
      <c r="K510" s="143">
        <f>F510/7*12+S510+S510</f>
        <v>8174.5028571428584</v>
      </c>
      <c r="L510" s="201"/>
      <c r="M510" s="454">
        <v>4073</v>
      </c>
      <c r="N510" s="24">
        <f t="shared" si="261"/>
        <v>4317.38</v>
      </c>
      <c r="O510" s="447">
        <f t="shared" si="253"/>
        <v>0</v>
      </c>
      <c r="P510" s="49">
        <v>69</v>
      </c>
      <c r="Q510" s="49">
        <v>15.6</v>
      </c>
      <c r="R510" s="59">
        <f t="shared" si="257"/>
        <v>39387</v>
      </c>
      <c r="S510" s="51">
        <v>386.64</v>
      </c>
      <c r="T510" s="454">
        <f t="shared" si="254"/>
        <v>4317.38</v>
      </c>
      <c r="U510" s="53">
        <f t="shared" si="258"/>
        <v>4073</v>
      </c>
      <c r="V510" s="183">
        <v>0</v>
      </c>
      <c r="W510" s="25">
        <v>0.06</v>
      </c>
      <c r="X510" s="54">
        <v>44742</v>
      </c>
      <c r="Y510" s="55">
        <f t="shared" si="255"/>
        <v>175</v>
      </c>
      <c r="Z510" s="56">
        <f t="shared" si="256"/>
        <v>14.583333333333334</v>
      </c>
    </row>
    <row r="511" spans="1:26" x14ac:dyDescent="0.2">
      <c r="A511" s="11">
        <v>325</v>
      </c>
      <c r="B511" s="364" t="s">
        <v>441</v>
      </c>
      <c r="C511" s="88" t="s">
        <v>440</v>
      </c>
      <c r="D511" s="89" t="s">
        <v>29</v>
      </c>
      <c r="E511" s="59">
        <v>44333</v>
      </c>
      <c r="F511" s="395">
        <v>2968</v>
      </c>
      <c r="G511" s="443">
        <v>0</v>
      </c>
      <c r="H511" s="395"/>
      <c r="I511" s="123">
        <f t="shared" si="250"/>
        <v>29256</v>
      </c>
      <c r="J511" s="123">
        <f t="shared" si="251"/>
        <v>6614.4</v>
      </c>
      <c r="K511" s="143">
        <v>0</v>
      </c>
      <c r="L511" s="201"/>
      <c r="M511" s="454">
        <v>2800</v>
      </c>
      <c r="N511" s="24">
        <f t="shared" si="261"/>
        <v>2968</v>
      </c>
      <c r="O511" s="447">
        <f t="shared" si="253"/>
        <v>0</v>
      </c>
      <c r="P511" s="49">
        <v>69</v>
      </c>
      <c r="Q511" s="49">
        <v>15.6</v>
      </c>
      <c r="R511" s="59">
        <f t="shared" si="257"/>
        <v>44333</v>
      </c>
      <c r="S511" s="51">
        <v>0</v>
      </c>
      <c r="T511" s="454">
        <f t="shared" si="254"/>
        <v>2968</v>
      </c>
      <c r="U511" s="53">
        <f t="shared" si="258"/>
        <v>2800</v>
      </c>
      <c r="V511" s="183">
        <v>0</v>
      </c>
      <c r="W511" s="25">
        <v>0.06</v>
      </c>
      <c r="X511" s="54">
        <v>44742</v>
      </c>
      <c r="Y511" s="55">
        <f t="shared" si="255"/>
        <v>13</v>
      </c>
      <c r="Z511" s="56">
        <f t="shared" si="256"/>
        <v>1.0833333333333333</v>
      </c>
    </row>
    <row r="512" spans="1:26" x14ac:dyDescent="0.2">
      <c r="A512" s="11">
        <v>326</v>
      </c>
      <c r="B512" s="364" t="s">
        <v>348</v>
      </c>
      <c r="C512" s="88" t="s">
        <v>349</v>
      </c>
      <c r="D512" s="89" t="s">
        <v>29</v>
      </c>
      <c r="E512" s="59">
        <v>42086</v>
      </c>
      <c r="F512" s="395">
        <v>3647.6266701600011</v>
      </c>
      <c r="G512" s="443">
        <v>0</v>
      </c>
      <c r="H512" s="395"/>
      <c r="I512" s="123">
        <f t="shared" si="250"/>
        <v>35955.177177291444</v>
      </c>
      <c r="J512" s="123">
        <f t="shared" si="251"/>
        <v>10630.226295894861</v>
      </c>
      <c r="K512" s="143">
        <f t="shared" ref="K512:K520" si="262">F512/7*12+S512+S512</f>
        <v>6923.3942917028598</v>
      </c>
      <c r="L512" s="201"/>
      <c r="M512" s="454">
        <v>3441.1572360000009</v>
      </c>
      <c r="N512" s="24">
        <f t="shared" si="261"/>
        <v>3647.6266701600011</v>
      </c>
      <c r="O512" s="447">
        <f t="shared" si="253"/>
        <v>0</v>
      </c>
      <c r="P512" s="49">
        <v>69</v>
      </c>
      <c r="Q512" s="49">
        <v>20.399999999999999</v>
      </c>
      <c r="R512" s="59">
        <f t="shared" si="257"/>
        <v>42086</v>
      </c>
      <c r="S512" s="51">
        <v>335.16</v>
      </c>
      <c r="T512" s="454">
        <f t="shared" si="254"/>
        <v>3647.6266701600011</v>
      </c>
      <c r="U512" s="53">
        <f t="shared" si="258"/>
        <v>3441.1572360000009</v>
      </c>
      <c r="V512" s="183">
        <v>0</v>
      </c>
      <c r="W512" s="25">
        <v>0.06</v>
      </c>
      <c r="X512" s="54">
        <v>44742</v>
      </c>
      <c r="Y512" s="55">
        <f t="shared" si="255"/>
        <v>87</v>
      </c>
      <c r="Z512" s="56">
        <f t="shared" si="256"/>
        <v>7.25</v>
      </c>
    </row>
    <row r="513" spans="1:26" ht="12.75" customHeight="1" x14ac:dyDescent="0.2">
      <c r="A513" s="11">
        <v>327</v>
      </c>
      <c r="B513" s="364" t="s">
        <v>350</v>
      </c>
      <c r="C513" s="88" t="s">
        <v>118</v>
      </c>
      <c r="D513" s="89" t="s">
        <v>42</v>
      </c>
      <c r="E513" s="59">
        <v>37333</v>
      </c>
      <c r="F513" s="395">
        <v>1597.7207728800004</v>
      </c>
      <c r="G513" s="443">
        <v>0</v>
      </c>
      <c r="H513" s="395"/>
      <c r="I513" s="123">
        <f t="shared" si="250"/>
        <v>15748.961904102862</v>
      </c>
      <c r="J513" s="123">
        <f t="shared" si="251"/>
        <v>4656.2148238217151</v>
      </c>
      <c r="K513" s="143">
        <f t="shared" si="262"/>
        <v>4113.5498963657155</v>
      </c>
      <c r="L513" s="201"/>
      <c r="M513" s="454">
        <v>1507.2837480000003</v>
      </c>
      <c r="N513" s="24">
        <f t="shared" si="261"/>
        <v>1597.7207728800004</v>
      </c>
      <c r="O513" s="447">
        <f t="shared" si="253"/>
        <v>0</v>
      </c>
      <c r="P513" s="49">
        <v>69</v>
      </c>
      <c r="Q513" s="49">
        <v>20.399999999999999</v>
      </c>
      <c r="R513" s="59">
        <f t="shared" si="257"/>
        <v>37333</v>
      </c>
      <c r="S513" s="51">
        <v>687.3</v>
      </c>
      <c r="T513" s="454">
        <f t="shared" si="254"/>
        <v>1597.7207728800004</v>
      </c>
      <c r="U513" s="53">
        <f t="shared" si="258"/>
        <v>1507.2837480000003</v>
      </c>
      <c r="V513" s="183">
        <v>0</v>
      </c>
      <c r="W513" s="25">
        <v>0.06</v>
      </c>
      <c r="X513" s="54">
        <v>44742</v>
      </c>
      <c r="Y513" s="55">
        <f t="shared" si="255"/>
        <v>243</v>
      </c>
      <c r="Z513" s="56">
        <f t="shared" si="256"/>
        <v>20.25</v>
      </c>
    </row>
    <row r="514" spans="1:26" ht="12.75" customHeight="1" x14ac:dyDescent="0.2">
      <c r="A514" s="11">
        <v>328</v>
      </c>
      <c r="B514" s="364" t="s">
        <v>532</v>
      </c>
      <c r="C514" s="88" t="s">
        <v>118</v>
      </c>
      <c r="D514" s="89" t="s">
        <v>29</v>
      </c>
      <c r="E514" s="59">
        <v>44429</v>
      </c>
      <c r="F514" s="395">
        <v>1427.8200000000002</v>
      </c>
      <c r="G514" s="443">
        <v>0</v>
      </c>
      <c r="H514" s="395"/>
      <c r="I514" s="123">
        <f>F514/7*P514</f>
        <v>14074.225714285716</v>
      </c>
      <c r="J514" s="123">
        <f>F514/7*Q514</f>
        <v>3181.9988571428576</v>
      </c>
      <c r="K514" s="143">
        <v>0</v>
      </c>
      <c r="L514" s="201"/>
      <c r="M514" s="454">
        <v>1347</v>
      </c>
      <c r="N514" s="24">
        <f t="shared" si="261"/>
        <v>1427.8200000000002</v>
      </c>
      <c r="O514" s="447">
        <f t="shared" si="253"/>
        <v>0</v>
      </c>
      <c r="P514" s="49">
        <v>69</v>
      </c>
      <c r="Q514" s="49">
        <v>15.6</v>
      </c>
      <c r="R514" s="59">
        <f t="shared" si="257"/>
        <v>44429</v>
      </c>
      <c r="S514" s="51">
        <v>0</v>
      </c>
      <c r="T514" s="454">
        <f>M514*(1+W514)</f>
        <v>1427.8200000000002</v>
      </c>
      <c r="U514" s="53">
        <f t="shared" si="258"/>
        <v>1347</v>
      </c>
      <c r="V514" s="183">
        <v>0</v>
      </c>
      <c r="W514" s="25">
        <v>0.06</v>
      </c>
      <c r="X514" s="54">
        <v>44742</v>
      </c>
      <c r="Y514" s="55">
        <f>(YEAR(X514)-YEAR(E514))*12+MONTH(X514)-MONTH(E514)</f>
        <v>10</v>
      </c>
      <c r="Z514" s="56">
        <f>Y514/12</f>
        <v>0.83333333333333337</v>
      </c>
    </row>
    <row r="515" spans="1:26" x14ac:dyDescent="0.2">
      <c r="A515" s="11">
        <v>329</v>
      </c>
      <c r="B515" s="364" t="s">
        <v>422</v>
      </c>
      <c r="C515" s="88" t="s">
        <v>118</v>
      </c>
      <c r="D515" s="89" t="s">
        <v>42</v>
      </c>
      <c r="E515" s="59">
        <v>37896</v>
      </c>
      <c r="F515" s="395">
        <v>2197.38</v>
      </c>
      <c r="G515" s="443">
        <v>0</v>
      </c>
      <c r="H515" s="395"/>
      <c r="I515" s="123">
        <f t="shared" si="250"/>
        <v>21659.888571428572</v>
      </c>
      <c r="J515" s="123">
        <f t="shared" si="251"/>
        <v>6403.7931428571428</v>
      </c>
      <c r="K515" s="143">
        <f t="shared" si="262"/>
        <v>4825.5771428571425</v>
      </c>
      <c r="L515" s="201"/>
      <c r="M515" s="454">
        <v>2073</v>
      </c>
      <c r="N515" s="24">
        <f t="shared" si="261"/>
        <v>2197.38</v>
      </c>
      <c r="O515" s="447">
        <f t="shared" si="253"/>
        <v>0</v>
      </c>
      <c r="P515" s="49">
        <v>69</v>
      </c>
      <c r="Q515" s="49">
        <v>20.399999999999999</v>
      </c>
      <c r="R515" s="59">
        <f t="shared" si="257"/>
        <v>37896</v>
      </c>
      <c r="S515" s="51">
        <v>529.32000000000005</v>
      </c>
      <c r="T515" s="454">
        <f t="shared" si="254"/>
        <v>2197.38</v>
      </c>
      <c r="U515" s="53">
        <f t="shared" si="258"/>
        <v>2073</v>
      </c>
      <c r="V515" s="183">
        <v>0</v>
      </c>
      <c r="W515" s="25">
        <v>0.06</v>
      </c>
      <c r="X515" s="54">
        <v>44742</v>
      </c>
      <c r="Y515" s="55">
        <f t="shared" si="255"/>
        <v>224</v>
      </c>
      <c r="Z515" s="56">
        <f t="shared" si="256"/>
        <v>18.666666666666668</v>
      </c>
    </row>
    <row r="516" spans="1:26" x14ac:dyDescent="0.2">
      <c r="A516" s="11">
        <v>330</v>
      </c>
      <c r="B516" s="364" t="s">
        <v>351</v>
      </c>
      <c r="C516" s="88" t="s">
        <v>118</v>
      </c>
      <c r="D516" s="89" t="s">
        <v>42</v>
      </c>
      <c r="E516" s="59">
        <v>38411</v>
      </c>
      <c r="F516" s="395">
        <v>3541.46</v>
      </c>
      <c r="G516" s="443">
        <v>0</v>
      </c>
      <c r="H516" s="395"/>
      <c r="I516" s="123">
        <f t="shared" si="250"/>
        <v>34908.677142857145</v>
      </c>
      <c r="J516" s="123">
        <f t="shared" si="251"/>
        <v>10320.826285714285</v>
      </c>
      <c r="K516" s="143">
        <f t="shared" si="262"/>
        <v>7129.7142857142853</v>
      </c>
      <c r="L516" s="201"/>
      <c r="M516" s="454">
        <v>3341</v>
      </c>
      <c r="N516" s="24">
        <f t="shared" si="261"/>
        <v>3541.46</v>
      </c>
      <c r="O516" s="447">
        <f t="shared" si="253"/>
        <v>0</v>
      </c>
      <c r="P516" s="49">
        <v>69</v>
      </c>
      <c r="Q516" s="49">
        <v>20.399999999999999</v>
      </c>
      <c r="R516" s="59">
        <f t="shared" si="257"/>
        <v>38411</v>
      </c>
      <c r="S516" s="51">
        <v>529.32000000000005</v>
      </c>
      <c r="T516" s="454">
        <f t="shared" si="254"/>
        <v>3541.46</v>
      </c>
      <c r="U516" s="53">
        <f t="shared" si="258"/>
        <v>3341</v>
      </c>
      <c r="V516" s="183">
        <v>0</v>
      </c>
      <c r="W516" s="25">
        <v>0.06</v>
      </c>
      <c r="X516" s="54">
        <v>44742</v>
      </c>
      <c r="Y516" s="55">
        <f t="shared" si="255"/>
        <v>208</v>
      </c>
      <c r="Z516" s="56">
        <f t="shared" si="256"/>
        <v>17.333333333333332</v>
      </c>
    </row>
    <row r="517" spans="1:26" x14ac:dyDescent="0.2">
      <c r="A517" s="11">
        <v>331</v>
      </c>
      <c r="B517" s="364" t="s">
        <v>402</v>
      </c>
      <c r="C517" s="88" t="s">
        <v>118</v>
      </c>
      <c r="D517" s="89" t="s">
        <v>29</v>
      </c>
      <c r="E517" s="59">
        <v>44197</v>
      </c>
      <c r="F517" s="395">
        <v>1923.9</v>
      </c>
      <c r="G517" s="443">
        <v>0</v>
      </c>
      <c r="H517" s="395"/>
      <c r="I517" s="123">
        <f t="shared" si="250"/>
        <v>18964.157142857144</v>
      </c>
      <c r="J517" s="123">
        <f t="shared" si="251"/>
        <v>4287.5485714285714</v>
      </c>
      <c r="K517" s="143">
        <v>0</v>
      </c>
      <c r="L517" s="201"/>
      <c r="M517" s="454">
        <v>1815</v>
      </c>
      <c r="N517" s="24">
        <f t="shared" si="261"/>
        <v>1923.9</v>
      </c>
      <c r="O517" s="447">
        <f t="shared" si="253"/>
        <v>0</v>
      </c>
      <c r="P517" s="49">
        <v>69</v>
      </c>
      <c r="Q517" s="49">
        <v>15.6</v>
      </c>
      <c r="R517" s="59">
        <f t="shared" si="257"/>
        <v>44197</v>
      </c>
      <c r="S517" s="51">
        <v>0</v>
      </c>
      <c r="T517" s="454">
        <f t="shared" si="254"/>
        <v>1923.9</v>
      </c>
      <c r="U517" s="53">
        <f t="shared" si="258"/>
        <v>1815</v>
      </c>
      <c r="V517" s="183">
        <v>0</v>
      </c>
      <c r="W517" s="25">
        <v>0.06</v>
      </c>
      <c r="X517" s="54">
        <v>44742</v>
      </c>
      <c r="Y517" s="55">
        <f t="shared" si="255"/>
        <v>17</v>
      </c>
      <c r="Z517" s="56">
        <f t="shared" si="256"/>
        <v>1.4166666666666667</v>
      </c>
    </row>
    <row r="518" spans="1:26" x14ac:dyDescent="0.2">
      <c r="A518" s="11">
        <v>332</v>
      </c>
      <c r="B518" s="364" t="s">
        <v>439</v>
      </c>
      <c r="C518" s="88" t="s">
        <v>118</v>
      </c>
      <c r="D518" s="89" t="s">
        <v>29</v>
      </c>
      <c r="E518" s="59">
        <v>44333</v>
      </c>
      <c r="F518" s="395">
        <v>1524.28</v>
      </c>
      <c r="G518" s="443">
        <v>0</v>
      </c>
      <c r="H518" s="395"/>
      <c r="I518" s="123">
        <f t="shared" si="250"/>
        <v>15025.045714285714</v>
      </c>
      <c r="J518" s="123">
        <f t="shared" si="251"/>
        <v>3396.966857142857</v>
      </c>
      <c r="K518" s="143">
        <v>0</v>
      </c>
      <c r="L518" s="201"/>
      <c r="M518" s="454">
        <v>1438</v>
      </c>
      <c r="N518" s="24">
        <f t="shared" si="261"/>
        <v>1524.28</v>
      </c>
      <c r="O518" s="447">
        <f t="shared" si="253"/>
        <v>0</v>
      </c>
      <c r="P518" s="49">
        <v>69</v>
      </c>
      <c r="Q518" s="49">
        <v>15.6</v>
      </c>
      <c r="R518" s="59">
        <f t="shared" si="257"/>
        <v>44333</v>
      </c>
      <c r="S518" s="51">
        <v>0</v>
      </c>
      <c r="T518" s="454">
        <f t="shared" si="254"/>
        <v>1524.28</v>
      </c>
      <c r="U518" s="53">
        <f t="shared" si="258"/>
        <v>1438</v>
      </c>
      <c r="V518" s="183">
        <v>0</v>
      </c>
      <c r="W518" s="25">
        <v>0.06</v>
      </c>
      <c r="X518" s="54">
        <v>44742</v>
      </c>
      <c r="Y518" s="55">
        <f t="shared" si="255"/>
        <v>13</v>
      </c>
      <c r="Z518" s="56">
        <f t="shared" si="256"/>
        <v>1.0833333333333333</v>
      </c>
    </row>
    <row r="519" spans="1:26" x14ac:dyDescent="0.2">
      <c r="A519" s="11">
        <v>333</v>
      </c>
      <c r="B519" s="364" t="s">
        <v>438</v>
      </c>
      <c r="C519" s="88" t="s">
        <v>118</v>
      </c>
      <c r="D519" s="89" t="s">
        <v>29</v>
      </c>
      <c r="E519" s="59">
        <v>44333</v>
      </c>
      <c r="F519" s="395">
        <v>1699.18</v>
      </c>
      <c r="G519" s="443">
        <v>0</v>
      </c>
      <c r="H519" s="395"/>
      <c r="I519" s="123">
        <f t="shared" si="250"/>
        <v>16749.060000000001</v>
      </c>
      <c r="J519" s="123">
        <f t="shared" si="251"/>
        <v>3786.7440000000001</v>
      </c>
      <c r="K519" s="143">
        <v>0</v>
      </c>
      <c r="L519" s="201"/>
      <c r="M519" s="454">
        <v>1603</v>
      </c>
      <c r="N519" s="24">
        <f t="shared" si="261"/>
        <v>1699.18</v>
      </c>
      <c r="O519" s="447">
        <f t="shared" si="253"/>
        <v>0</v>
      </c>
      <c r="P519" s="49">
        <v>69</v>
      </c>
      <c r="Q519" s="49">
        <v>15.6</v>
      </c>
      <c r="R519" s="59">
        <f t="shared" si="257"/>
        <v>44333</v>
      </c>
      <c r="S519" s="51">
        <v>0</v>
      </c>
      <c r="T519" s="454">
        <f t="shared" si="254"/>
        <v>1699.18</v>
      </c>
      <c r="U519" s="53">
        <f t="shared" si="258"/>
        <v>1603</v>
      </c>
      <c r="V519" s="183">
        <v>0</v>
      </c>
      <c r="W519" s="25">
        <v>0.06</v>
      </c>
      <c r="X519" s="54">
        <v>44742</v>
      </c>
      <c r="Y519" s="55">
        <f t="shared" si="255"/>
        <v>13</v>
      </c>
      <c r="Z519" s="56">
        <f t="shared" si="256"/>
        <v>1.0833333333333333</v>
      </c>
    </row>
    <row r="520" spans="1:26" x14ac:dyDescent="0.2">
      <c r="A520" s="11">
        <v>334</v>
      </c>
      <c r="B520" s="364" t="s">
        <v>352</v>
      </c>
      <c r="C520" s="88" t="s">
        <v>118</v>
      </c>
      <c r="D520" s="89" t="s">
        <v>42</v>
      </c>
      <c r="E520" s="59">
        <v>36224</v>
      </c>
      <c r="F520" s="395">
        <v>3289.1800000000003</v>
      </c>
      <c r="G520" s="443">
        <v>0</v>
      </c>
      <c r="H520" s="395"/>
      <c r="I520" s="123">
        <f t="shared" si="250"/>
        <v>32421.917142857146</v>
      </c>
      <c r="J520" s="123">
        <f t="shared" si="251"/>
        <v>9585.6102857142851</v>
      </c>
      <c r="K520" s="143">
        <f t="shared" si="262"/>
        <v>7013.1942857142867</v>
      </c>
      <c r="L520" s="201"/>
      <c r="M520" s="454">
        <v>3103</v>
      </c>
      <c r="N520" s="24">
        <f t="shared" si="261"/>
        <v>3289.1800000000003</v>
      </c>
      <c r="O520" s="447">
        <f t="shared" si="253"/>
        <v>0</v>
      </c>
      <c r="P520" s="49">
        <v>69</v>
      </c>
      <c r="Q520" s="49">
        <v>20.399999999999999</v>
      </c>
      <c r="R520" s="59">
        <f t="shared" si="257"/>
        <v>36224</v>
      </c>
      <c r="S520" s="51">
        <v>687.3</v>
      </c>
      <c r="T520" s="454">
        <f t="shared" si="254"/>
        <v>3289.1800000000003</v>
      </c>
      <c r="U520" s="53">
        <f t="shared" si="258"/>
        <v>3103</v>
      </c>
      <c r="V520" s="183">
        <v>0</v>
      </c>
      <c r="W520" s="25">
        <v>0.06</v>
      </c>
      <c r="X520" s="54">
        <v>44742</v>
      </c>
      <c r="Y520" s="55">
        <f t="shared" si="255"/>
        <v>279</v>
      </c>
      <c r="Z520" s="56">
        <f t="shared" si="256"/>
        <v>23.25</v>
      </c>
    </row>
    <row r="521" spans="1:26" x14ac:dyDescent="0.2">
      <c r="A521" s="11">
        <v>335</v>
      </c>
      <c r="B521" s="364" t="s">
        <v>328</v>
      </c>
      <c r="C521" s="88" t="s">
        <v>312</v>
      </c>
      <c r="D521" s="58" t="s">
        <v>42</v>
      </c>
      <c r="E521" s="59">
        <v>35992</v>
      </c>
      <c r="F521" s="125">
        <v>1829.3904000000002</v>
      </c>
      <c r="G521" s="443">
        <v>0</v>
      </c>
      <c r="H521" s="142"/>
      <c r="I521" s="123">
        <f t="shared" si="250"/>
        <v>18032.562514285717</v>
      </c>
      <c r="J521" s="123">
        <f t="shared" si="251"/>
        <v>5331.3663085714288</v>
      </c>
      <c r="K521" s="143">
        <f>F521/7*12+S521+S521</f>
        <v>4510.6978285714295</v>
      </c>
      <c r="L521" s="61"/>
      <c r="M521" s="60">
        <v>1725.8400000000001</v>
      </c>
      <c r="N521" s="24">
        <f t="shared" si="261"/>
        <v>1829.3904000000002</v>
      </c>
      <c r="O521" s="447">
        <f t="shared" si="253"/>
        <v>0</v>
      </c>
      <c r="P521" s="49">
        <v>69</v>
      </c>
      <c r="Q521" s="49">
        <v>20.399999999999999</v>
      </c>
      <c r="R521" s="59">
        <f t="shared" si="257"/>
        <v>35992</v>
      </c>
      <c r="S521" s="51">
        <v>687.3</v>
      </c>
      <c r="T521" s="454">
        <f t="shared" si="254"/>
        <v>1829.3904000000002</v>
      </c>
      <c r="U521" s="53">
        <f t="shared" si="258"/>
        <v>1725.8400000000001</v>
      </c>
      <c r="V521" s="183">
        <v>0</v>
      </c>
      <c r="W521" s="25">
        <v>0.06</v>
      </c>
      <c r="X521" s="54">
        <v>44742</v>
      </c>
      <c r="Y521" s="55">
        <f t="shared" si="255"/>
        <v>287</v>
      </c>
      <c r="Z521" s="56">
        <f t="shared" si="256"/>
        <v>23.916666666666668</v>
      </c>
    </row>
    <row r="522" spans="1:26" x14ac:dyDescent="0.2">
      <c r="A522" s="11">
        <v>336</v>
      </c>
      <c r="B522" s="364" t="s">
        <v>353</v>
      </c>
      <c r="C522" s="88" t="s">
        <v>118</v>
      </c>
      <c r="D522" s="89" t="s">
        <v>29</v>
      </c>
      <c r="E522" s="59">
        <v>42777</v>
      </c>
      <c r="F522" s="395">
        <v>2103.04</v>
      </c>
      <c r="G522" s="443">
        <v>0</v>
      </c>
      <c r="H522" s="369"/>
      <c r="I522" s="123">
        <f t="shared" si="250"/>
        <v>20729.965714285714</v>
      </c>
      <c r="J522" s="123">
        <f t="shared" si="251"/>
        <v>5407.8171428571422</v>
      </c>
      <c r="K522" s="143">
        <f>F522/7*12+S522+S522</f>
        <v>4275.5314285714285</v>
      </c>
      <c r="L522" s="201"/>
      <c r="M522" s="454">
        <v>1984</v>
      </c>
      <c r="N522" s="24">
        <f t="shared" si="261"/>
        <v>2103.04</v>
      </c>
      <c r="O522" s="447">
        <f t="shared" si="253"/>
        <v>0</v>
      </c>
      <c r="P522" s="49">
        <v>69</v>
      </c>
      <c r="Q522" s="49">
        <v>18</v>
      </c>
      <c r="R522" s="59">
        <f t="shared" si="257"/>
        <v>42777</v>
      </c>
      <c r="S522" s="51">
        <v>335.16</v>
      </c>
      <c r="T522" s="454">
        <f t="shared" si="254"/>
        <v>2103.04</v>
      </c>
      <c r="U522" s="53">
        <f t="shared" si="258"/>
        <v>1983.9999999999998</v>
      </c>
      <c r="V522" s="183">
        <v>0</v>
      </c>
      <c r="W522" s="25">
        <v>0.06</v>
      </c>
      <c r="X522" s="54">
        <v>44742</v>
      </c>
      <c r="Y522" s="55">
        <f t="shared" si="255"/>
        <v>64</v>
      </c>
      <c r="Z522" s="56">
        <f t="shared" si="256"/>
        <v>5.333333333333333</v>
      </c>
    </row>
    <row r="523" spans="1:26" x14ac:dyDescent="0.2">
      <c r="A523" s="11">
        <v>337</v>
      </c>
      <c r="B523" s="364" t="s">
        <v>533</v>
      </c>
      <c r="C523" s="88" t="s">
        <v>118</v>
      </c>
      <c r="D523" s="89" t="s">
        <v>29</v>
      </c>
      <c r="E523" s="59">
        <v>44429</v>
      </c>
      <c r="F523" s="395">
        <v>1524.28</v>
      </c>
      <c r="G523" s="443">
        <v>0</v>
      </c>
      <c r="H523" s="369"/>
      <c r="I523" s="123">
        <f t="shared" si="250"/>
        <v>15025.045714285714</v>
      </c>
      <c r="J523" s="123">
        <f t="shared" si="251"/>
        <v>3396.966857142857</v>
      </c>
      <c r="K523" s="143">
        <v>0</v>
      </c>
      <c r="L523" s="201"/>
      <c r="M523" s="454">
        <v>1438</v>
      </c>
      <c r="N523" s="24">
        <f t="shared" si="261"/>
        <v>1524.28</v>
      </c>
      <c r="O523" s="447">
        <f t="shared" si="253"/>
        <v>0</v>
      </c>
      <c r="P523" s="49">
        <v>69</v>
      </c>
      <c r="Q523" s="49">
        <v>15.6</v>
      </c>
      <c r="R523" s="59">
        <f t="shared" si="257"/>
        <v>44429</v>
      </c>
      <c r="S523" s="51">
        <v>0</v>
      </c>
      <c r="T523" s="454">
        <f t="shared" si="254"/>
        <v>1524.28</v>
      </c>
      <c r="U523" s="53">
        <f t="shared" si="258"/>
        <v>1438</v>
      </c>
      <c r="V523" s="183">
        <v>0</v>
      </c>
      <c r="W523" s="25">
        <v>0.06</v>
      </c>
      <c r="X523" s="54">
        <v>44742</v>
      </c>
      <c r="Y523" s="55">
        <f t="shared" si="255"/>
        <v>10</v>
      </c>
      <c r="Z523" s="56">
        <f t="shared" si="256"/>
        <v>0.83333333333333337</v>
      </c>
    </row>
    <row r="524" spans="1:26" x14ac:dyDescent="0.2">
      <c r="A524" s="11">
        <v>338</v>
      </c>
      <c r="B524" s="364" t="s">
        <v>354</v>
      </c>
      <c r="C524" s="88" t="s">
        <v>118</v>
      </c>
      <c r="D524" s="89" t="s">
        <v>42</v>
      </c>
      <c r="E524" s="59">
        <v>36544</v>
      </c>
      <c r="F524" s="395">
        <v>1786.4589117600003</v>
      </c>
      <c r="G524" s="443">
        <v>0</v>
      </c>
      <c r="H524" s="395"/>
      <c r="I524" s="123">
        <f t="shared" ref="I524:I542" si="263">F524/7*P524</f>
        <v>17609.380701634287</v>
      </c>
      <c r="J524" s="123">
        <f t="shared" ref="J524:J542" si="264">F524/7*Q524</f>
        <v>5206.2516857005721</v>
      </c>
      <c r="K524" s="143">
        <f>F524/7*12+S524+S524</f>
        <v>4437.1009915885725</v>
      </c>
      <c r="L524" s="201"/>
      <c r="M524" s="454">
        <v>1685.3385960000003</v>
      </c>
      <c r="N524" s="24">
        <f t="shared" si="261"/>
        <v>1786.4589117600003</v>
      </c>
      <c r="O524" s="447">
        <f t="shared" si="253"/>
        <v>0</v>
      </c>
      <c r="P524" s="49">
        <v>69</v>
      </c>
      <c r="Q524" s="49">
        <v>20.399999999999999</v>
      </c>
      <c r="R524" s="59">
        <f t="shared" si="257"/>
        <v>36544</v>
      </c>
      <c r="S524" s="51">
        <v>687.3</v>
      </c>
      <c r="T524" s="454">
        <f t="shared" ref="T524:T542" si="265">M524*(1+W524)</f>
        <v>1786.4589117600003</v>
      </c>
      <c r="U524" s="53">
        <f t="shared" si="258"/>
        <v>1685.3385960000003</v>
      </c>
      <c r="V524" s="183">
        <v>0</v>
      </c>
      <c r="W524" s="25">
        <v>0.06</v>
      </c>
      <c r="X524" s="54">
        <v>44742</v>
      </c>
      <c r="Y524" s="55">
        <f t="shared" ref="Y524:Y542" si="266">(YEAR(X524)-YEAR(E524))*12+MONTH(X524)-MONTH(E524)</f>
        <v>269</v>
      </c>
      <c r="Z524" s="56">
        <f t="shared" ref="Z524:Z542" si="267">Y524/12</f>
        <v>22.416666666666668</v>
      </c>
    </row>
    <row r="525" spans="1:26" x14ac:dyDescent="0.2">
      <c r="A525" s="11">
        <v>339</v>
      </c>
      <c r="B525" s="364" t="s">
        <v>355</v>
      </c>
      <c r="C525" s="88" t="s">
        <v>312</v>
      </c>
      <c r="D525" s="89" t="s">
        <v>29</v>
      </c>
      <c r="E525" s="59">
        <v>43225</v>
      </c>
      <c r="F525" s="395">
        <v>2308.6800000000003</v>
      </c>
      <c r="G525" s="443">
        <v>0</v>
      </c>
      <c r="H525" s="395"/>
      <c r="I525" s="123">
        <f t="shared" si="263"/>
        <v>22756.988571428574</v>
      </c>
      <c r="J525" s="123">
        <f t="shared" si="264"/>
        <v>5936.6057142857153</v>
      </c>
      <c r="K525" s="143">
        <v>0</v>
      </c>
      <c r="L525" s="201"/>
      <c r="M525" s="454">
        <v>2178</v>
      </c>
      <c r="N525" s="24">
        <f t="shared" si="261"/>
        <v>2308.6800000000003</v>
      </c>
      <c r="O525" s="447">
        <f t="shared" si="253"/>
        <v>0</v>
      </c>
      <c r="P525" s="49">
        <v>69</v>
      </c>
      <c r="Q525" s="49">
        <v>18</v>
      </c>
      <c r="R525" s="59">
        <f t="shared" si="257"/>
        <v>43225</v>
      </c>
      <c r="S525" s="51">
        <v>0</v>
      </c>
      <c r="T525" s="454">
        <f t="shared" si="265"/>
        <v>2308.6800000000003</v>
      </c>
      <c r="U525" s="53">
        <f t="shared" si="258"/>
        <v>2178</v>
      </c>
      <c r="V525" s="183">
        <v>0</v>
      </c>
      <c r="W525" s="25">
        <v>0.06</v>
      </c>
      <c r="X525" s="54">
        <v>44742</v>
      </c>
      <c r="Y525" s="55">
        <f t="shared" si="266"/>
        <v>49</v>
      </c>
      <c r="Z525" s="56">
        <f t="shared" si="267"/>
        <v>4.083333333333333</v>
      </c>
    </row>
    <row r="526" spans="1:26" x14ac:dyDescent="0.2">
      <c r="A526" s="11">
        <v>340</v>
      </c>
      <c r="B526" s="364" t="s">
        <v>356</v>
      </c>
      <c r="C526" s="88" t="s">
        <v>118</v>
      </c>
      <c r="D526" s="89" t="s">
        <v>29</v>
      </c>
      <c r="E526" s="59">
        <v>42086</v>
      </c>
      <c r="F526" s="395">
        <v>2887.4313885600004</v>
      </c>
      <c r="G526" s="443">
        <v>0</v>
      </c>
      <c r="H526" s="395"/>
      <c r="I526" s="123">
        <f t="shared" si="263"/>
        <v>28461.82368723429</v>
      </c>
      <c r="J526" s="123">
        <f t="shared" si="264"/>
        <v>8414.8000466605718</v>
      </c>
      <c r="K526" s="143">
        <f>F526/7*12+S526+S526</f>
        <v>5620.2023803885713</v>
      </c>
      <c r="L526" s="201"/>
      <c r="M526" s="454">
        <v>2723.991876</v>
      </c>
      <c r="N526" s="24">
        <f t="shared" si="261"/>
        <v>2887.4313885600004</v>
      </c>
      <c r="O526" s="447">
        <f t="shared" si="253"/>
        <v>0</v>
      </c>
      <c r="P526" s="49">
        <v>69</v>
      </c>
      <c r="Q526" s="49">
        <v>20.399999999999999</v>
      </c>
      <c r="R526" s="59">
        <f t="shared" si="257"/>
        <v>42086</v>
      </c>
      <c r="S526" s="51">
        <v>335.16</v>
      </c>
      <c r="T526" s="454">
        <f t="shared" si="265"/>
        <v>2887.4313885600004</v>
      </c>
      <c r="U526" s="53">
        <f t="shared" si="258"/>
        <v>2723.991876</v>
      </c>
      <c r="V526" s="183">
        <v>0</v>
      </c>
      <c r="W526" s="25">
        <v>0.06</v>
      </c>
      <c r="X526" s="54">
        <v>44742</v>
      </c>
      <c r="Y526" s="55">
        <f t="shared" si="266"/>
        <v>87</v>
      </c>
      <c r="Z526" s="56">
        <f t="shared" si="267"/>
        <v>7.25</v>
      </c>
    </row>
    <row r="527" spans="1:26" x14ac:dyDescent="0.2">
      <c r="A527" s="11">
        <v>341</v>
      </c>
      <c r="B527" s="364" t="s">
        <v>534</v>
      </c>
      <c r="C527" s="88" t="s">
        <v>535</v>
      </c>
      <c r="D527" s="89" t="s">
        <v>29</v>
      </c>
      <c r="E527" s="59">
        <v>44429</v>
      </c>
      <c r="F527" s="395">
        <v>1524.28</v>
      </c>
      <c r="G527" s="443">
        <v>0</v>
      </c>
      <c r="H527" s="395"/>
      <c r="I527" s="123">
        <f t="shared" si="263"/>
        <v>15025.045714285714</v>
      </c>
      <c r="J527" s="123">
        <f t="shared" si="264"/>
        <v>3396.966857142857</v>
      </c>
      <c r="K527" s="143">
        <v>0</v>
      </c>
      <c r="L527" s="201"/>
      <c r="M527" s="454">
        <v>1438</v>
      </c>
      <c r="N527" s="24">
        <f t="shared" ref="N527:N544" si="268">M527*(1+6%)</f>
        <v>1524.28</v>
      </c>
      <c r="O527" s="447">
        <f t="shared" ref="O527:O544" si="269">N527-F527</f>
        <v>0</v>
      </c>
      <c r="P527" s="49">
        <v>69</v>
      </c>
      <c r="Q527" s="49">
        <v>15.6</v>
      </c>
      <c r="R527" s="59">
        <f t="shared" si="257"/>
        <v>44429</v>
      </c>
      <c r="S527" s="51">
        <v>0</v>
      </c>
      <c r="T527" s="454">
        <f t="shared" si="265"/>
        <v>1524.28</v>
      </c>
      <c r="U527" s="53">
        <f t="shared" si="258"/>
        <v>1438</v>
      </c>
      <c r="V527" s="183">
        <v>0</v>
      </c>
      <c r="W527" s="25">
        <v>0.06</v>
      </c>
      <c r="X527" s="54">
        <v>44742</v>
      </c>
      <c r="Y527" s="55">
        <f t="shared" si="266"/>
        <v>10</v>
      </c>
      <c r="Z527" s="56">
        <f t="shared" si="267"/>
        <v>0.83333333333333337</v>
      </c>
    </row>
    <row r="528" spans="1:26" x14ac:dyDescent="0.2">
      <c r="A528" s="11">
        <v>342</v>
      </c>
      <c r="B528" s="364" t="s">
        <v>357</v>
      </c>
      <c r="C528" s="88" t="s">
        <v>48</v>
      </c>
      <c r="D528" s="89" t="s">
        <v>42</v>
      </c>
      <c r="E528" s="59">
        <v>37937</v>
      </c>
      <c r="F528" s="395">
        <v>1770.2</v>
      </c>
      <c r="G528" s="443">
        <v>0</v>
      </c>
      <c r="H528" s="395"/>
      <c r="I528" s="123">
        <f t="shared" si="263"/>
        <v>17449.114285714288</v>
      </c>
      <c r="J528" s="123">
        <f t="shared" si="264"/>
        <v>5158.8685714285712</v>
      </c>
      <c r="K528" s="143">
        <f t="shared" ref="K528:K534" si="270">F528/7*12+S528+S528</f>
        <v>4093.2685714285717</v>
      </c>
      <c r="L528" s="201"/>
      <c r="M528" s="454">
        <v>1670</v>
      </c>
      <c r="N528" s="24">
        <f t="shared" si="268"/>
        <v>1770.2</v>
      </c>
      <c r="O528" s="447">
        <f t="shared" si="269"/>
        <v>0</v>
      </c>
      <c r="P528" s="49">
        <v>69</v>
      </c>
      <c r="Q528" s="49">
        <v>20.399999999999999</v>
      </c>
      <c r="R528" s="59">
        <f t="shared" ref="R528:R544" si="271">E528</f>
        <v>37937</v>
      </c>
      <c r="S528" s="51">
        <v>529.32000000000005</v>
      </c>
      <c r="T528" s="454">
        <f t="shared" si="265"/>
        <v>1770.2</v>
      </c>
      <c r="U528" s="53">
        <f t="shared" si="258"/>
        <v>1670</v>
      </c>
      <c r="V528" s="183">
        <v>0</v>
      </c>
      <c r="W528" s="25">
        <v>0.06</v>
      </c>
      <c r="X528" s="54">
        <v>44742</v>
      </c>
      <c r="Y528" s="55">
        <f t="shared" si="266"/>
        <v>223</v>
      </c>
      <c r="Z528" s="56">
        <f t="shared" si="267"/>
        <v>18.583333333333332</v>
      </c>
    </row>
    <row r="529" spans="1:26" x14ac:dyDescent="0.2">
      <c r="A529" s="11">
        <v>343</v>
      </c>
      <c r="B529" s="364" t="s">
        <v>428</v>
      </c>
      <c r="C529" s="88" t="s">
        <v>312</v>
      </c>
      <c r="D529" s="89" t="s">
        <v>29</v>
      </c>
      <c r="E529" s="59">
        <v>44359</v>
      </c>
      <c r="F529" s="395">
        <v>1782.92</v>
      </c>
      <c r="G529" s="443">
        <v>0</v>
      </c>
      <c r="H529" s="395"/>
      <c r="I529" s="123">
        <f t="shared" si="263"/>
        <v>17574.497142857144</v>
      </c>
      <c r="J529" s="123">
        <f t="shared" si="264"/>
        <v>3973.3645714285713</v>
      </c>
      <c r="K529" s="143">
        <v>0</v>
      </c>
      <c r="L529" s="201"/>
      <c r="M529" s="454">
        <v>1682</v>
      </c>
      <c r="N529" s="24">
        <f t="shared" si="268"/>
        <v>1782.92</v>
      </c>
      <c r="O529" s="447">
        <f t="shared" si="269"/>
        <v>0</v>
      </c>
      <c r="P529" s="49">
        <v>69</v>
      </c>
      <c r="Q529" s="49">
        <v>15.6</v>
      </c>
      <c r="R529" s="59">
        <f t="shared" si="271"/>
        <v>44359</v>
      </c>
      <c r="S529" s="51">
        <v>0</v>
      </c>
      <c r="T529" s="454">
        <f t="shared" si="265"/>
        <v>1782.92</v>
      </c>
      <c r="U529" s="53">
        <f t="shared" ref="U529:U544" si="272">T529/1.06</f>
        <v>1682</v>
      </c>
      <c r="V529" s="183">
        <v>0</v>
      </c>
      <c r="W529" s="25">
        <v>0.06</v>
      </c>
      <c r="X529" s="54">
        <v>44742</v>
      </c>
      <c r="Y529" s="55">
        <f t="shared" si="266"/>
        <v>12</v>
      </c>
      <c r="Z529" s="56">
        <f t="shared" si="267"/>
        <v>1</v>
      </c>
    </row>
    <row r="530" spans="1:26" x14ac:dyDescent="0.2">
      <c r="A530" s="11">
        <v>344</v>
      </c>
      <c r="B530" s="364" t="s">
        <v>456</v>
      </c>
      <c r="C530" s="88" t="s">
        <v>453</v>
      </c>
      <c r="D530" s="89" t="s">
        <v>29</v>
      </c>
      <c r="E530" s="59">
        <v>44333</v>
      </c>
      <c r="F530" s="395">
        <v>2160.2800000000002</v>
      </c>
      <c r="G530" s="443">
        <v>0</v>
      </c>
      <c r="H530" s="395"/>
      <c r="I530" s="123">
        <f t="shared" si="263"/>
        <v>21294.188571428571</v>
      </c>
      <c r="J530" s="123">
        <f t="shared" si="264"/>
        <v>4814.338285714286</v>
      </c>
      <c r="K530" s="143">
        <v>0</v>
      </c>
      <c r="L530" s="201"/>
      <c r="M530" s="454">
        <v>2038</v>
      </c>
      <c r="N530" s="24">
        <f t="shared" si="268"/>
        <v>2160.2800000000002</v>
      </c>
      <c r="O530" s="447">
        <f t="shared" si="269"/>
        <v>0</v>
      </c>
      <c r="P530" s="49">
        <v>69</v>
      </c>
      <c r="Q530" s="49">
        <v>15.6</v>
      </c>
      <c r="R530" s="59">
        <f t="shared" si="271"/>
        <v>44333</v>
      </c>
      <c r="S530" s="51">
        <v>0</v>
      </c>
      <c r="T530" s="454">
        <f t="shared" si="265"/>
        <v>2160.2800000000002</v>
      </c>
      <c r="U530" s="53">
        <f t="shared" si="272"/>
        <v>2038</v>
      </c>
      <c r="V530" s="183">
        <v>0</v>
      </c>
      <c r="W530" s="25">
        <v>0.06</v>
      </c>
      <c r="X530" s="54">
        <v>44742</v>
      </c>
      <c r="Y530" s="55">
        <f t="shared" si="266"/>
        <v>13</v>
      </c>
      <c r="Z530" s="56">
        <f t="shared" si="267"/>
        <v>1.0833333333333333</v>
      </c>
    </row>
    <row r="531" spans="1:26" x14ac:dyDescent="0.2">
      <c r="A531" s="11">
        <v>345</v>
      </c>
      <c r="B531" s="364" t="s">
        <v>358</v>
      </c>
      <c r="C531" s="88" t="s">
        <v>118</v>
      </c>
      <c r="D531" s="89" t="s">
        <v>42</v>
      </c>
      <c r="E531" s="59">
        <v>36232</v>
      </c>
      <c r="F531" s="395">
        <v>1827.0900388800005</v>
      </c>
      <c r="G531" s="443">
        <v>0</v>
      </c>
      <c r="H531" s="395"/>
      <c r="I531" s="123">
        <f t="shared" si="263"/>
        <v>18009.887526102859</v>
      </c>
      <c r="J531" s="123">
        <f t="shared" si="264"/>
        <v>5324.6623990217149</v>
      </c>
      <c r="K531" s="143">
        <f t="shared" si="270"/>
        <v>4506.754352365715</v>
      </c>
      <c r="L531" s="201"/>
      <c r="M531" s="454">
        <v>1723.6698480000005</v>
      </c>
      <c r="N531" s="24">
        <f t="shared" si="268"/>
        <v>1827.0900388800005</v>
      </c>
      <c r="O531" s="447">
        <f t="shared" si="269"/>
        <v>0</v>
      </c>
      <c r="P531" s="49">
        <v>69</v>
      </c>
      <c r="Q531" s="49">
        <v>20.399999999999999</v>
      </c>
      <c r="R531" s="59">
        <f t="shared" si="271"/>
        <v>36232</v>
      </c>
      <c r="S531" s="233">
        <v>687.3</v>
      </c>
      <c r="T531" s="454">
        <f t="shared" si="265"/>
        <v>1827.0900388800005</v>
      </c>
      <c r="U531" s="53">
        <f t="shared" si="272"/>
        <v>1723.6698480000005</v>
      </c>
      <c r="V531" s="183">
        <v>0</v>
      </c>
      <c r="W531" s="25">
        <v>0.06</v>
      </c>
      <c r="X531" s="54">
        <v>44742</v>
      </c>
      <c r="Y531" s="55">
        <f t="shared" si="266"/>
        <v>279</v>
      </c>
      <c r="Z531" s="56">
        <f t="shared" si="267"/>
        <v>23.25</v>
      </c>
    </row>
    <row r="532" spans="1:26" x14ac:dyDescent="0.2">
      <c r="A532" s="11">
        <v>346</v>
      </c>
      <c r="B532" s="364" t="s">
        <v>426</v>
      </c>
      <c r="C532" s="88" t="s">
        <v>457</v>
      </c>
      <c r="D532" s="89" t="s">
        <v>29</v>
      </c>
      <c r="E532" s="59">
        <v>44373</v>
      </c>
      <c r="F532" s="395">
        <v>1781.8600000000001</v>
      </c>
      <c r="G532" s="443">
        <v>0</v>
      </c>
      <c r="H532" s="395"/>
      <c r="I532" s="123">
        <f t="shared" si="263"/>
        <v>17564.048571428575</v>
      </c>
      <c r="J532" s="123">
        <f t="shared" si="264"/>
        <v>3971.0022857142862</v>
      </c>
      <c r="K532" s="143">
        <v>0</v>
      </c>
      <c r="L532" s="201"/>
      <c r="M532" s="454">
        <v>1681</v>
      </c>
      <c r="N532" s="24">
        <f t="shared" si="268"/>
        <v>1781.8600000000001</v>
      </c>
      <c r="O532" s="447">
        <f t="shared" si="269"/>
        <v>0</v>
      </c>
      <c r="P532" s="49">
        <v>69</v>
      </c>
      <c r="Q532" s="49">
        <v>15.6</v>
      </c>
      <c r="R532" s="59">
        <f t="shared" si="271"/>
        <v>44373</v>
      </c>
      <c r="S532" s="233">
        <v>0</v>
      </c>
      <c r="T532" s="454">
        <f t="shared" si="265"/>
        <v>1781.8600000000001</v>
      </c>
      <c r="U532" s="53">
        <f t="shared" si="272"/>
        <v>1681</v>
      </c>
      <c r="V532" s="183">
        <v>0</v>
      </c>
      <c r="W532" s="25">
        <v>0.06</v>
      </c>
      <c r="X532" s="54">
        <v>44742</v>
      </c>
      <c r="Y532" s="55">
        <f t="shared" si="266"/>
        <v>12</v>
      </c>
      <c r="Z532" s="56">
        <f t="shared" si="267"/>
        <v>1</v>
      </c>
    </row>
    <row r="533" spans="1:26" ht="13.5" customHeight="1" x14ac:dyDescent="0.2">
      <c r="A533" s="11">
        <v>347</v>
      </c>
      <c r="B533" s="364" t="s">
        <v>359</v>
      </c>
      <c r="C533" s="88" t="s">
        <v>118</v>
      </c>
      <c r="D533" s="89" t="s">
        <v>42</v>
      </c>
      <c r="E533" s="59">
        <v>37643</v>
      </c>
      <c r="F533" s="395">
        <v>1597.7207728800004</v>
      </c>
      <c r="G533" s="443">
        <v>0</v>
      </c>
      <c r="H533" s="395"/>
      <c r="I533" s="123">
        <f t="shared" si="263"/>
        <v>15748.961904102862</v>
      </c>
      <c r="J533" s="123">
        <f t="shared" si="264"/>
        <v>4656.2148238217151</v>
      </c>
      <c r="K533" s="143">
        <f t="shared" si="270"/>
        <v>3797.5898963657155</v>
      </c>
      <c r="L533" s="201"/>
      <c r="M533" s="454">
        <v>1507.2837480000003</v>
      </c>
      <c r="N533" s="24">
        <f t="shared" si="268"/>
        <v>1597.7207728800004</v>
      </c>
      <c r="O533" s="447">
        <f t="shared" si="269"/>
        <v>0</v>
      </c>
      <c r="P533" s="49">
        <v>69</v>
      </c>
      <c r="Q533" s="49">
        <v>20.399999999999999</v>
      </c>
      <c r="R533" s="59">
        <f t="shared" si="271"/>
        <v>37643</v>
      </c>
      <c r="S533" s="233">
        <v>529.32000000000005</v>
      </c>
      <c r="T533" s="454">
        <f t="shared" si="265"/>
        <v>1597.7207728800004</v>
      </c>
      <c r="U533" s="53">
        <f t="shared" si="272"/>
        <v>1507.2837480000003</v>
      </c>
      <c r="V533" s="183">
        <v>0</v>
      </c>
      <c r="W533" s="25">
        <v>0.06</v>
      </c>
      <c r="X533" s="54">
        <v>44742</v>
      </c>
      <c r="Y533" s="55">
        <f t="shared" si="266"/>
        <v>233</v>
      </c>
      <c r="Z533" s="56">
        <f t="shared" si="267"/>
        <v>19.416666666666668</v>
      </c>
    </row>
    <row r="534" spans="1:26" x14ac:dyDescent="0.2">
      <c r="A534" s="11">
        <v>348</v>
      </c>
      <c r="B534" s="364" t="s">
        <v>360</v>
      </c>
      <c r="C534" s="88" t="s">
        <v>118</v>
      </c>
      <c r="D534" s="89" t="s">
        <v>42</v>
      </c>
      <c r="E534" s="59">
        <v>42086</v>
      </c>
      <c r="F534" s="395">
        <v>1643</v>
      </c>
      <c r="G534" s="443">
        <v>0</v>
      </c>
      <c r="H534" s="395"/>
      <c r="I534" s="123">
        <f t="shared" si="263"/>
        <v>16195.285714285716</v>
      </c>
      <c r="J534" s="123">
        <f t="shared" si="264"/>
        <v>4788.1714285714288</v>
      </c>
      <c r="K534" s="143">
        <f t="shared" si="270"/>
        <v>3486.8914285714282</v>
      </c>
      <c r="L534" s="201"/>
      <c r="M534" s="454">
        <v>1550</v>
      </c>
      <c r="N534" s="24">
        <f t="shared" si="268"/>
        <v>1643</v>
      </c>
      <c r="O534" s="447">
        <f t="shared" si="269"/>
        <v>0</v>
      </c>
      <c r="P534" s="49">
        <v>69</v>
      </c>
      <c r="Q534" s="49">
        <v>20.399999999999999</v>
      </c>
      <c r="R534" s="59">
        <f t="shared" si="271"/>
        <v>42086</v>
      </c>
      <c r="S534" s="51">
        <v>335.16</v>
      </c>
      <c r="T534" s="454">
        <f t="shared" si="265"/>
        <v>1643</v>
      </c>
      <c r="U534" s="53">
        <f t="shared" si="272"/>
        <v>1550</v>
      </c>
      <c r="V534" s="183">
        <v>0</v>
      </c>
      <c r="W534" s="25">
        <v>0.06</v>
      </c>
      <c r="X534" s="54">
        <v>44742</v>
      </c>
      <c r="Y534" s="55">
        <f t="shared" si="266"/>
        <v>87</v>
      </c>
      <c r="Z534" s="56">
        <f t="shared" si="267"/>
        <v>7.25</v>
      </c>
    </row>
    <row r="535" spans="1:26" x14ac:dyDescent="0.2">
      <c r="A535" s="11">
        <v>349</v>
      </c>
      <c r="B535" s="364" t="s">
        <v>361</v>
      </c>
      <c r="C535" s="88" t="s">
        <v>362</v>
      </c>
      <c r="D535" s="89" t="s">
        <v>29</v>
      </c>
      <c r="E535" s="59">
        <v>43512</v>
      </c>
      <c r="F535" s="395">
        <v>2480.4954000000002</v>
      </c>
      <c r="G535" s="443">
        <v>0</v>
      </c>
      <c r="H535" s="395"/>
      <c r="I535" s="123">
        <f t="shared" si="263"/>
        <v>24450.597514285713</v>
      </c>
      <c r="J535" s="123">
        <f t="shared" si="264"/>
        <v>5527.9611771428572</v>
      </c>
      <c r="K535" s="143">
        <v>0</v>
      </c>
      <c r="L535" s="201"/>
      <c r="M535" s="454">
        <v>2340.09</v>
      </c>
      <c r="N535" s="24">
        <f t="shared" si="268"/>
        <v>2480.4954000000002</v>
      </c>
      <c r="O535" s="447">
        <f t="shared" si="269"/>
        <v>0</v>
      </c>
      <c r="P535" s="49">
        <v>69</v>
      </c>
      <c r="Q535" s="49">
        <v>15.6</v>
      </c>
      <c r="R535" s="59">
        <f t="shared" si="271"/>
        <v>43512</v>
      </c>
      <c r="S535" s="51">
        <v>0</v>
      </c>
      <c r="T535" s="454">
        <f t="shared" si="265"/>
        <v>2480.4954000000002</v>
      </c>
      <c r="U535" s="53">
        <f t="shared" si="272"/>
        <v>2340.09</v>
      </c>
      <c r="V535" s="183">
        <v>0</v>
      </c>
      <c r="W535" s="25">
        <v>0.06</v>
      </c>
      <c r="X535" s="54">
        <v>44742</v>
      </c>
      <c r="Y535" s="55">
        <f t="shared" si="266"/>
        <v>40</v>
      </c>
      <c r="Z535" s="56">
        <f t="shared" si="267"/>
        <v>3.3333333333333335</v>
      </c>
    </row>
    <row r="536" spans="1:26" x14ac:dyDescent="0.2">
      <c r="A536" s="11">
        <v>350</v>
      </c>
      <c r="B536" s="364" t="s">
        <v>425</v>
      </c>
      <c r="C536" s="88" t="s">
        <v>118</v>
      </c>
      <c r="D536" s="89" t="s">
        <v>29</v>
      </c>
      <c r="E536" s="59">
        <v>44373</v>
      </c>
      <c r="F536" s="395">
        <v>1558.2</v>
      </c>
      <c r="G536" s="443">
        <v>0</v>
      </c>
      <c r="H536" s="395"/>
      <c r="I536" s="123">
        <f t="shared" si="263"/>
        <v>15359.4</v>
      </c>
      <c r="J536" s="123">
        <f t="shared" si="264"/>
        <v>3472.56</v>
      </c>
      <c r="K536" s="143">
        <v>0</v>
      </c>
      <c r="L536" s="201"/>
      <c r="M536" s="454">
        <v>1470</v>
      </c>
      <c r="N536" s="24">
        <f t="shared" si="268"/>
        <v>1558.2</v>
      </c>
      <c r="O536" s="447">
        <f t="shared" si="269"/>
        <v>0</v>
      </c>
      <c r="P536" s="49">
        <v>69</v>
      </c>
      <c r="Q536" s="49">
        <v>15.6</v>
      </c>
      <c r="R536" s="59">
        <f t="shared" si="271"/>
        <v>44373</v>
      </c>
      <c r="S536" s="51">
        <v>0</v>
      </c>
      <c r="T536" s="454">
        <f t="shared" si="265"/>
        <v>1558.2</v>
      </c>
      <c r="U536" s="53">
        <f t="shared" si="272"/>
        <v>1470</v>
      </c>
      <c r="V536" s="183">
        <v>0</v>
      </c>
      <c r="W536" s="25">
        <v>0.06</v>
      </c>
      <c r="X536" s="54">
        <v>44742</v>
      </c>
      <c r="Y536" s="55">
        <f t="shared" si="266"/>
        <v>12</v>
      </c>
      <c r="Z536" s="56">
        <f t="shared" si="267"/>
        <v>1</v>
      </c>
    </row>
    <row r="537" spans="1:26" x14ac:dyDescent="0.2">
      <c r="A537" s="11">
        <v>351</v>
      </c>
      <c r="B537" s="364" t="s">
        <v>437</v>
      </c>
      <c r="C537" s="88" t="s">
        <v>118</v>
      </c>
      <c r="D537" s="89" t="s">
        <v>29</v>
      </c>
      <c r="E537" s="59">
        <v>44333</v>
      </c>
      <c r="F537" s="395">
        <v>1524.28</v>
      </c>
      <c r="G537" s="443">
        <v>0</v>
      </c>
      <c r="H537" s="395"/>
      <c r="I537" s="123">
        <f t="shared" si="263"/>
        <v>15025.045714285714</v>
      </c>
      <c r="J537" s="123">
        <f t="shared" si="264"/>
        <v>3396.966857142857</v>
      </c>
      <c r="K537" s="143">
        <v>0</v>
      </c>
      <c r="L537" s="201"/>
      <c r="M537" s="454">
        <v>1438</v>
      </c>
      <c r="N537" s="24">
        <f t="shared" si="268"/>
        <v>1524.28</v>
      </c>
      <c r="O537" s="447">
        <f t="shared" si="269"/>
        <v>0</v>
      </c>
      <c r="P537" s="49">
        <v>69</v>
      </c>
      <c r="Q537" s="49">
        <v>15.6</v>
      </c>
      <c r="R537" s="59">
        <f t="shared" si="271"/>
        <v>44333</v>
      </c>
      <c r="S537" s="51">
        <v>0</v>
      </c>
      <c r="T537" s="454">
        <f t="shared" si="265"/>
        <v>1524.28</v>
      </c>
      <c r="U537" s="53">
        <f t="shared" si="272"/>
        <v>1438</v>
      </c>
      <c r="V537" s="183">
        <v>0</v>
      </c>
      <c r="W537" s="25">
        <v>0.06</v>
      </c>
      <c r="X537" s="54">
        <v>44742</v>
      </c>
      <c r="Y537" s="55">
        <f t="shared" si="266"/>
        <v>13</v>
      </c>
      <c r="Z537" s="56">
        <f t="shared" si="267"/>
        <v>1.0833333333333333</v>
      </c>
    </row>
    <row r="538" spans="1:26" x14ac:dyDescent="0.2">
      <c r="A538" s="11">
        <v>352</v>
      </c>
      <c r="B538" s="364" t="s">
        <v>363</v>
      </c>
      <c r="C538" s="88" t="s">
        <v>335</v>
      </c>
      <c r="D538" s="58" t="s">
        <v>42</v>
      </c>
      <c r="E538" s="59">
        <v>43225</v>
      </c>
      <c r="F538" s="395">
        <v>2216.3624503200008</v>
      </c>
      <c r="G538" s="443">
        <v>0</v>
      </c>
      <c r="H538" s="395"/>
      <c r="I538" s="123">
        <f t="shared" si="263"/>
        <v>21847.001296011436</v>
      </c>
      <c r="J538" s="123">
        <f t="shared" si="264"/>
        <v>5699.2177293942877</v>
      </c>
      <c r="K538" s="143">
        <v>0</v>
      </c>
      <c r="L538" s="201"/>
      <c r="M538" s="454">
        <v>2090.9079720000004</v>
      </c>
      <c r="N538" s="24">
        <f t="shared" si="268"/>
        <v>2216.3624503200008</v>
      </c>
      <c r="O538" s="447">
        <f t="shared" si="269"/>
        <v>0</v>
      </c>
      <c r="P538" s="49">
        <v>69</v>
      </c>
      <c r="Q538" s="49">
        <v>18</v>
      </c>
      <c r="R538" s="59">
        <f t="shared" si="271"/>
        <v>43225</v>
      </c>
      <c r="S538" s="51">
        <v>0</v>
      </c>
      <c r="T538" s="454">
        <f t="shared" si="265"/>
        <v>2216.3624503200008</v>
      </c>
      <c r="U538" s="53">
        <f t="shared" si="272"/>
        <v>2090.9079720000004</v>
      </c>
      <c r="V538" s="183">
        <v>0</v>
      </c>
      <c r="W538" s="25">
        <v>0.06</v>
      </c>
      <c r="X538" s="54">
        <v>44742</v>
      </c>
      <c r="Y538" s="55">
        <f t="shared" si="266"/>
        <v>49</v>
      </c>
      <c r="Z538" s="56">
        <f t="shared" si="267"/>
        <v>4.083333333333333</v>
      </c>
    </row>
    <row r="539" spans="1:26" x14ac:dyDescent="0.2">
      <c r="A539" s="11">
        <v>353</v>
      </c>
      <c r="B539" s="364" t="s">
        <v>364</v>
      </c>
      <c r="C539" s="88" t="s">
        <v>118</v>
      </c>
      <c r="D539" s="89" t="s">
        <v>42</v>
      </c>
      <c r="E539" s="59">
        <v>36872</v>
      </c>
      <c r="F539" s="395">
        <v>1786.4589117600003</v>
      </c>
      <c r="G539" s="443">
        <v>0</v>
      </c>
      <c r="H539" s="395"/>
      <c r="I539" s="123">
        <f t="shared" si="263"/>
        <v>17609.380701634287</v>
      </c>
      <c r="J539" s="123">
        <f t="shared" si="264"/>
        <v>5206.2516857005721</v>
      </c>
      <c r="K539" s="143">
        <f>F539/7*12+S539+S539</f>
        <v>4437.1009915885725</v>
      </c>
      <c r="L539" s="201"/>
      <c r="M539" s="454">
        <v>1685.3385960000003</v>
      </c>
      <c r="N539" s="24">
        <f t="shared" si="268"/>
        <v>1786.4589117600003</v>
      </c>
      <c r="O539" s="447">
        <f t="shared" si="269"/>
        <v>0</v>
      </c>
      <c r="P539" s="49">
        <v>69</v>
      </c>
      <c r="Q539" s="49">
        <v>20.399999999999999</v>
      </c>
      <c r="R539" s="59">
        <f t="shared" si="271"/>
        <v>36872</v>
      </c>
      <c r="S539" s="51">
        <v>687.3</v>
      </c>
      <c r="T539" s="454">
        <f t="shared" si="265"/>
        <v>1786.4589117600003</v>
      </c>
      <c r="U539" s="53">
        <f t="shared" si="272"/>
        <v>1685.3385960000003</v>
      </c>
      <c r="V539" s="183">
        <v>0</v>
      </c>
      <c r="W539" s="25">
        <v>0.06</v>
      </c>
      <c r="X539" s="54">
        <v>44742</v>
      </c>
      <c r="Y539" s="55">
        <f t="shared" si="266"/>
        <v>258</v>
      </c>
      <c r="Z539" s="56">
        <f t="shared" si="267"/>
        <v>21.5</v>
      </c>
    </row>
    <row r="540" spans="1:26" x14ac:dyDescent="0.2">
      <c r="A540" s="11">
        <v>354</v>
      </c>
      <c r="B540" s="364" t="s">
        <v>436</v>
      </c>
      <c r="C540" s="88" t="s">
        <v>118</v>
      </c>
      <c r="D540" s="89" t="s">
        <v>29</v>
      </c>
      <c r="E540" s="59">
        <v>44333</v>
      </c>
      <c r="F540" s="395">
        <v>1820.02</v>
      </c>
      <c r="G540" s="443">
        <v>0</v>
      </c>
      <c r="H540" s="395"/>
      <c r="I540" s="123">
        <f t="shared" si="263"/>
        <v>17940.197142857141</v>
      </c>
      <c r="J540" s="123">
        <f t="shared" si="264"/>
        <v>4056.0445714285711</v>
      </c>
      <c r="K540" s="143">
        <v>0</v>
      </c>
      <c r="L540" s="201"/>
      <c r="M540" s="454">
        <v>1717</v>
      </c>
      <c r="N540" s="24">
        <f t="shared" si="268"/>
        <v>1820.02</v>
      </c>
      <c r="O540" s="447">
        <f t="shared" si="269"/>
        <v>0</v>
      </c>
      <c r="P540" s="49">
        <v>69</v>
      </c>
      <c r="Q540" s="49">
        <v>15.6</v>
      </c>
      <c r="R540" s="59">
        <f t="shared" si="271"/>
        <v>44333</v>
      </c>
      <c r="S540" s="51">
        <v>0</v>
      </c>
      <c r="T540" s="454">
        <f t="shared" si="265"/>
        <v>1820.02</v>
      </c>
      <c r="U540" s="53">
        <f t="shared" si="272"/>
        <v>1717</v>
      </c>
      <c r="V540" s="183">
        <v>0</v>
      </c>
      <c r="W540" s="25">
        <v>0.06</v>
      </c>
      <c r="X540" s="54">
        <v>44742</v>
      </c>
      <c r="Y540" s="55">
        <f t="shared" si="266"/>
        <v>13</v>
      </c>
      <c r="Z540" s="56">
        <f t="shared" si="267"/>
        <v>1.0833333333333333</v>
      </c>
    </row>
    <row r="541" spans="1:26" x14ac:dyDescent="0.2">
      <c r="A541" s="11">
        <v>355</v>
      </c>
      <c r="B541" s="364" t="s">
        <v>365</v>
      </c>
      <c r="C541" s="88" t="s">
        <v>366</v>
      </c>
      <c r="D541" s="89" t="s">
        <v>29</v>
      </c>
      <c r="E541" s="59">
        <v>39083</v>
      </c>
      <c r="F541" s="395">
        <v>2597.7707726400013</v>
      </c>
      <c r="G541" s="443">
        <v>0</v>
      </c>
      <c r="H541" s="395"/>
      <c r="I541" s="123">
        <f t="shared" si="263"/>
        <v>25606.597616022867</v>
      </c>
      <c r="J541" s="123">
        <f t="shared" si="264"/>
        <v>7570.6462516937172</v>
      </c>
      <c r="K541" s="143">
        <f>F541/7*12+S541+S541</f>
        <v>5511.961324525716</v>
      </c>
      <c r="L541" s="201"/>
      <c r="M541" s="454">
        <v>2450.7271440000009</v>
      </c>
      <c r="N541" s="24">
        <f t="shared" si="268"/>
        <v>2597.7707726400013</v>
      </c>
      <c r="O541" s="447">
        <f t="shared" si="269"/>
        <v>0</v>
      </c>
      <c r="P541" s="49">
        <v>69</v>
      </c>
      <c r="Q541" s="49">
        <v>20.399999999999999</v>
      </c>
      <c r="R541" s="59">
        <f t="shared" si="271"/>
        <v>39083</v>
      </c>
      <c r="S541" s="51">
        <v>529.32000000000005</v>
      </c>
      <c r="T541" s="454">
        <f t="shared" si="265"/>
        <v>2597.7707726400013</v>
      </c>
      <c r="U541" s="53">
        <f t="shared" si="272"/>
        <v>2450.7271440000009</v>
      </c>
      <c r="V541" s="183">
        <v>0</v>
      </c>
      <c r="W541" s="25">
        <v>0.06</v>
      </c>
      <c r="X541" s="54">
        <v>44742</v>
      </c>
      <c r="Y541" s="55">
        <f t="shared" si="266"/>
        <v>185</v>
      </c>
      <c r="Z541" s="56">
        <f t="shared" si="267"/>
        <v>15.416666666666666</v>
      </c>
    </row>
    <row r="542" spans="1:26" x14ac:dyDescent="0.2">
      <c r="A542" s="11">
        <v>356</v>
      </c>
      <c r="B542" s="364" t="s">
        <v>408</v>
      </c>
      <c r="C542" s="88" t="s">
        <v>118</v>
      </c>
      <c r="D542" s="89" t="s">
        <v>29</v>
      </c>
      <c r="E542" s="59">
        <v>44267</v>
      </c>
      <c r="F542" s="395">
        <v>1598.48</v>
      </c>
      <c r="G542" s="443">
        <v>0</v>
      </c>
      <c r="H542" s="395"/>
      <c r="I542" s="123">
        <f t="shared" si="263"/>
        <v>15756.445714285714</v>
      </c>
      <c r="J542" s="123">
        <f t="shared" si="264"/>
        <v>3562.3268571428571</v>
      </c>
      <c r="K542" s="143">
        <v>0</v>
      </c>
      <c r="L542" s="201"/>
      <c r="M542" s="454">
        <v>1508</v>
      </c>
      <c r="N542" s="24">
        <f t="shared" si="268"/>
        <v>1598.48</v>
      </c>
      <c r="O542" s="447">
        <f t="shared" si="269"/>
        <v>0</v>
      </c>
      <c r="P542" s="49">
        <v>69</v>
      </c>
      <c r="Q542" s="49">
        <v>15.6</v>
      </c>
      <c r="R542" s="59">
        <f t="shared" si="271"/>
        <v>44267</v>
      </c>
      <c r="S542" s="51">
        <v>0</v>
      </c>
      <c r="T542" s="454">
        <f t="shared" si="265"/>
        <v>1598.48</v>
      </c>
      <c r="U542" s="53">
        <f t="shared" si="272"/>
        <v>1508</v>
      </c>
      <c r="V542" s="183">
        <v>0</v>
      </c>
      <c r="W542" s="25">
        <v>0.06</v>
      </c>
      <c r="X542" s="54">
        <v>44742</v>
      </c>
      <c r="Y542" s="55">
        <f t="shared" si="266"/>
        <v>15</v>
      </c>
      <c r="Z542" s="56">
        <f t="shared" si="267"/>
        <v>1.25</v>
      </c>
    </row>
    <row r="543" spans="1:26" ht="12.75" customHeight="1" x14ac:dyDescent="0.2">
      <c r="A543" s="11">
        <v>357</v>
      </c>
      <c r="B543" s="364" t="s">
        <v>367</v>
      </c>
      <c r="C543" s="105" t="s">
        <v>118</v>
      </c>
      <c r="D543" s="58" t="s">
        <v>42</v>
      </c>
      <c r="E543" s="59">
        <v>41965</v>
      </c>
      <c r="F543" s="394">
        <v>1557.0896457600004</v>
      </c>
      <c r="G543" s="443">
        <v>0</v>
      </c>
      <c r="H543" s="394"/>
      <c r="I543" s="52">
        <f>F543/7*P543</f>
        <v>15348.45507963429</v>
      </c>
      <c r="J543" s="52">
        <f>F543/7*Q543</f>
        <v>4537.8041105005723</v>
      </c>
      <c r="K543" s="126">
        <f>F543/7*12+S543+S543</f>
        <v>3339.6165355885719</v>
      </c>
      <c r="L543" s="201"/>
      <c r="M543" s="454">
        <v>1468.9524960000003</v>
      </c>
      <c r="N543" s="24">
        <f t="shared" si="268"/>
        <v>1557.0896457600004</v>
      </c>
      <c r="O543" s="447">
        <f t="shared" si="269"/>
        <v>0</v>
      </c>
      <c r="P543" s="49">
        <v>69</v>
      </c>
      <c r="Q543" s="49">
        <v>20.399999999999999</v>
      </c>
      <c r="R543" s="59">
        <f t="shared" si="271"/>
        <v>41965</v>
      </c>
      <c r="S543" s="51">
        <v>335.16</v>
      </c>
      <c r="T543" s="454">
        <f>M543*(1+W543)</f>
        <v>1557.0896457600004</v>
      </c>
      <c r="U543" s="53">
        <f t="shared" si="272"/>
        <v>1468.9524960000003</v>
      </c>
      <c r="V543" s="183">
        <v>0</v>
      </c>
      <c r="W543" s="25">
        <v>0.06</v>
      </c>
      <c r="X543" s="54">
        <v>44742</v>
      </c>
      <c r="Y543" s="55">
        <f>(YEAR(X543)-YEAR(E543))*12+MONTH(X543)-MONTH(E543)</f>
        <v>91</v>
      </c>
      <c r="Z543" s="56">
        <f>Y543/12</f>
        <v>7.583333333333333</v>
      </c>
    </row>
    <row r="544" spans="1:26" ht="13.5" thickBot="1" x14ac:dyDescent="0.25">
      <c r="A544" s="11">
        <v>358</v>
      </c>
      <c r="B544" s="399" t="s">
        <v>329</v>
      </c>
      <c r="C544" s="91" t="s">
        <v>118</v>
      </c>
      <c r="D544" s="92" t="s">
        <v>42</v>
      </c>
      <c r="E544" s="384">
        <v>35713</v>
      </c>
      <c r="F544" s="228">
        <v>1814.5080000000003</v>
      </c>
      <c r="G544" s="444">
        <v>0</v>
      </c>
      <c r="H544" s="230"/>
      <c r="I544" s="374">
        <f>F544/7*P544</f>
        <v>17885.864571428574</v>
      </c>
      <c r="J544" s="374">
        <f>F544/7*Q544</f>
        <v>5287.9947428571431</v>
      </c>
      <c r="K544" s="231">
        <f>F544/7*12+S544+S544</f>
        <v>4485.1851428571435</v>
      </c>
      <c r="L544" s="61"/>
      <c r="M544" s="60">
        <v>1711.8000000000002</v>
      </c>
      <c r="N544" s="24">
        <f t="shared" si="268"/>
        <v>1814.5080000000003</v>
      </c>
      <c r="O544" s="447">
        <f t="shared" si="269"/>
        <v>0</v>
      </c>
      <c r="P544" s="49">
        <v>69</v>
      </c>
      <c r="Q544" s="49">
        <v>20.399999999999999</v>
      </c>
      <c r="R544" s="59">
        <f t="shared" si="271"/>
        <v>35713</v>
      </c>
      <c r="S544" s="51">
        <v>687.3</v>
      </c>
      <c r="T544" s="454">
        <f>M544*(1+W544)</f>
        <v>1814.5080000000003</v>
      </c>
      <c r="U544" s="53">
        <f t="shared" si="272"/>
        <v>1711.8000000000002</v>
      </c>
      <c r="V544" s="183">
        <v>0</v>
      </c>
      <c r="W544" s="25">
        <v>0.06</v>
      </c>
      <c r="X544" s="54">
        <v>44742</v>
      </c>
      <c r="Y544" s="55">
        <f>(YEAR(X544)-YEAR(E544))*12+MONTH(X544)-MONTH(E544)</f>
        <v>296</v>
      </c>
      <c r="Z544" s="56">
        <f>Y544/12</f>
        <v>24.666666666666668</v>
      </c>
    </row>
    <row r="545" spans="1:26" ht="13.5" thickBot="1" x14ac:dyDescent="0.25">
      <c r="B545" s="12"/>
      <c r="D545" s="28"/>
      <c r="E545" s="67"/>
      <c r="F545" s="148"/>
      <c r="G545" s="148"/>
      <c r="H545" s="148"/>
      <c r="I545" s="148"/>
      <c r="J545" s="148"/>
      <c r="K545" s="149"/>
      <c r="N545" s="23"/>
      <c r="O545" s="447"/>
      <c r="R545" s="112"/>
      <c r="T545" s="176"/>
      <c r="W545" s="69"/>
      <c r="X545" s="70"/>
      <c r="Y545" s="71"/>
    </row>
    <row r="546" spans="1:26" x14ac:dyDescent="0.2">
      <c r="B546" s="12" t="s">
        <v>32</v>
      </c>
      <c r="C546" s="72" t="s">
        <v>33</v>
      </c>
      <c r="D546" s="73"/>
      <c r="E546" s="209" t="s">
        <v>298</v>
      </c>
      <c r="F546" s="75">
        <f>SUM(F463:F545)</f>
        <v>170713.79350328009</v>
      </c>
      <c r="G546" s="75">
        <f t="shared" ref="G546:K546" si="273">SUM(G463:G545)</f>
        <v>0</v>
      </c>
      <c r="H546" s="75">
        <f t="shared" si="273"/>
        <v>650</v>
      </c>
      <c r="I546" s="75">
        <f t="shared" si="273"/>
        <v>1682750.2502466168</v>
      </c>
      <c r="J546" s="75">
        <f t="shared" si="273"/>
        <v>439108.29446231318</v>
      </c>
      <c r="K546" s="484">
        <f t="shared" si="273"/>
        <v>186484.59099437718</v>
      </c>
      <c r="L546" s="76"/>
      <c r="M546" s="30" t="s">
        <v>35</v>
      </c>
      <c r="N546" s="23"/>
      <c r="O546" s="448"/>
      <c r="R546" s="112"/>
      <c r="T546" s="176"/>
      <c r="W546" s="69"/>
      <c r="X546" s="70"/>
      <c r="Y546" s="71"/>
    </row>
    <row r="547" spans="1:26" ht="19.5" customHeight="1" thickBot="1" x14ac:dyDescent="0.25">
      <c r="B547" s="12" t="s">
        <v>36</v>
      </c>
      <c r="C547" s="72" t="s">
        <v>37</v>
      </c>
      <c r="D547" s="441" t="s">
        <v>35</v>
      </c>
      <c r="E547" s="166" t="s">
        <v>38</v>
      </c>
      <c r="F547" s="78">
        <f>F546/7*365</f>
        <v>8901504.9469567463</v>
      </c>
      <c r="G547" s="78">
        <f>+G546*6</f>
        <v>0</v>
      </c>
      <c r="H547" s="78">
        <f>H546/7*365</f>
        <v>33892.857142857145</v>
      </c>
      <c r="I547" s="78">
        <f>I546</f>
        <v>1682750.2502466168</v>
      </c>
      <c r="J547" s="234">
        <f>J546</f>
        <v>439108.29446231318</v>
      </c>
      <c r="K547" s="133">
        <f>K546</f>
        <v>186484.59099437718</v>
      </c>
      <c r="L547" s="76"/>
      <c r="M547" s="80">
        <f>SUM(M463:M546)</f>
        <v>161050.74858799996</v>
      </c>
      <c r="N547" s="81"/>
      <c r="O547" s="449"/>
      <c r="P547" s="392"/>
      <c r="Q547" s="392"/>
      <c r="R547" s="58"/>
      <c r="S547" s="83"/>
      <c r="T547" s="454">
        <f>SUM(T463:T546)</f>
        <v>170713.79350328009</v>
      </c>
      <c r="U547" s="80">
        <f>SUM(U463:U546)</f>
        <v>161050.74858799996</v>
      </c>
      <c r="V547" s="22">
        <f>SUM(V463:V546)</f>
        <v>0</v>
      </c>
      <c r="W547" s="84"/>
      <c r="X547" s="85"/>
      <c r="Y547" s="135"/>
      <c r="Z547" s="136"/>
    </row>
    <row r="548" spans="1:26" x14ac:dyDescent="0.2">
      <c r="B548" s="12"/>
      <c r="N548" s="23"/>
      <c r="O548" s="448"/>
      <c r="R548" s="227"/>
      <c r="T548" s="176"/>
      <c r="W548" s="69"/>
      <c r="X548" s="70"/>
      <c r="Y548" s="71"/>
    </row>
    <row r="549" spans="1:26" ht="15" x14ac:dyDescent="0.25">
      <c r="B549" s="6"/>
      <c r="C549" s="385"/>
      <c r="D549" s="34" t="s">
        <v>585</v>
      </c>
      <c r="E549" s="34"/>
      <c r="F549" s="34"/>
      <c r="G549" s="34"/>
      <c r="H549" s="34"/>
      <c r="I549" s="390"/>
      <c r="J549" s="521"/>
      <c r="K549" s="521"/>
      <c r="L549" s="390"/>
      <c r="N549" s="23"/>
      <c r="O549" s="448"/>
      <c r="R549" s="154"/>
      <c r="T549" s="176"/>
      <c r="W549" s="69"/>
      <c r="X549" s="70"/>
      <c r="Y549" s="71"/>
    </row>
    <row r="550" spans="1:26" ht="15" x14ac:dyDescent="0.25">
      <c r="B550" s="388" t="s">
        <v>4</v>
      </c>
      <c r="C550" s="389"/>
      <c r="D550" s="34" t="s">
        <v>368</v>
      </c>
      <c r="E550" s="34"/>
      <c r="F550" s="390"/>
      <c r="G550" s="390"/>
      <c r="H550" s="521"/>
      <c r="I550" s="521"/>
      <c r="J550" s="390"/>
      <c r="K550" s="35"/>
      <c r="L550" s="389"/>
      <c r="N550" s="23"/>
      <c r="O550" s="448"/>
      <c r="R550" s="154"/>
      <c r="T550" s="176"/>
      <c r="W550" s="69"/>
      <c r="X550" s="70"/>
      <c r="Y550" s="71"/>
    </row>
    <row r="551" spans="1:26" ht="15.75" thickBot="1" x14ac:dyDescent="0.3">
      <c r="B551" s="8"/>
      <c r="C551" s="389"/>
      <c r="D551" s="34"/>
      <c r="E551" s="34"/>
      <c r="F551" s="390"/>
      <c r="G551" s="390"/>
      <c r="H551" s="390"/>
      <c r="I551" s="390"/>
      <c r="J551" s="390"/>
      <c r="K551" s="35"/>
      <c r="L551" s="389"/>
      <c r="N551" s="23"/>
      <c r="O551" s="448"/>
      <c r="R551" s="154"/>
      <c r="T551" s="176"/>
      <c r="W551" s="69"/>
      <c r="X551" s="70"/>
      <c r="Y551" s="71"/>
    </row>
    <row r="552" spans="1:26" ht="12.75" customHeight="1" x14ac:dyDescent="0.2">
      <c r="B552" s="523" t="s">
        <v>6</v>
      </c>
      <c r="C552" s="525" t="s">
        <v>7</v>
      </c>
      <c r="D552" s="525" t="s">
        <v>8</v>
      </c>
      <c r="E552" s="525" t="s">
        <v>9</v>
      </c>
      <c r="F552" s="527" t="s">
        <v>171</v>
      </c>
      <c r="G552" s="529" t="s">
        <v>11</v>
      </c>
      <c r="H552" s="529" t="s">
        <v>12</v>
      </c>
      <c r="I552" s="525" t="s">
        <v>13</v>
      </c>
      <c r="J552" s="531" t="s">
        <v>14</v>
      </c>
      <c r="K552" s="533" t="s">
        <v>15</v>
      </c>
      <c r="L552" s="40"/>
      <c r="M552" s="519" t="s">
        <v>16</v>
      </c>
      <c r="N552" s="519" t="s">
        <v>17</v>
      </c>
      <c r="O552" s="446"/>
      <c r="P552" s="517" t="s">
        <v>18</v>
      </c>
      <c r="Q552" s="517" t="s">
        <v>19</v>
      </c>
      <c r="R552" s="517" t="s">
        <v>20</v>
      </c>
      <c r="S552" s="518" t="s">
        <v>21</v>
      </c>
      <c r="T552" s="519" t="s">
        <v>22</v>
      </c>
      <c r="U552" s="519" t="s">
        <v>16</v>
      </c>
      <c r="V552" s="522" t="s">
        <v>23</v>
      </c>
      <c r="W552" s="522" t="s">
        <v>24</v>
      </c>
      <c r="X552" s="517" t="s">
        <v>25</v>
      </c>
      <c r="Y552" s="517" t="s">
        <v>26</v>
      </c>
      <c r="Z552" s="520" t="s">
        <v>27</v>
      </c>
    </row>
    <row r="553" spans="1:26" ht="13.5" customHeight="1" thickBot="1" x14ac:dyDescent="0.25">
      <c r="B553" s="524"/>
      <c r="C553" s="526"/>
      <c r="D553" s="526"/>
      <c r="E553" s="526"/>
      <c r="F553" s="528"/>
      <c r="G553" s="530"/>
      <c r="H553" s="530"/>
      <c r="I553" s="526"/>
      <c r="J553" s="532"/>
      <c r="K553" s="534"/>
      <c r="L553" s="40"/>
      <c r="M553" s="519"/>
      <c r="N553" s="519"/>
      <c r="O553" s="446"/>
      <c r="P553" s="517"/>
      <c r="Q553" s="517"/>
      <c r="R553" s="517"/>
      <c r="S553" s="518"/>
      <c r="T553" s="519"/>
      <c r="U553" s="519"/>
      <c r="V553" s="522"/>
      <c r="W553" s="522"/>
      <c r="X553" s="517"/>
      <c r="Y553" s="517"/>
      <c r="Z553" s="520"/>
    </row>
    <row r="554" spans="1:26" ht="13.5" thickBot="1" x14ac:dyDescent="0.25">
      <c r="D554" s="28"/>
      <c r="I554" s="96"/>
      <c r="J554" s="96"/>
      <c r="K554" s="137"/>
      <c r="N554" s="23"/>
      <c r="O554" s="448"/>
      <c r="T554" s="176"/>
      <c r="W554" s="69"/>
      <c r="X554" s="70"/>
      <c r="Y554" s="71"/>
    </row>
    <row r="555" spans="1:26" x14ac:dyDescent="0.2">
      <c r="A555" s="27">
        <v>359</v>
      </c>
      <c r="B555" s="398" t="s">
        <v>369</v>
      </c>
      <c r="C555" s="41" t="s">
        <v>99</v>
      </c>
      <c r="D555" s="42" t="s">
        <v>42</v>
      </c>
      <c r="E555" s="43">
        <v>36335</v>
      </c>
      <c r="F555" s="44">
        <v>3027.36</v>
      </c>
      <c r="G555" s="119">
        <v>0</v>
      </c>
      <c r="H555" s="44"/>
      <c r="I555" s="235">
        <f t="shared" ref="I555:I577" si="274">F555/7*P555</f>
        <v>29841.120000000003</v>
      </c>
      <c r="J555" s="235">
        <f t="shared" ref="J555:J577" si="275">F555/7*Q555</f>
        <v>8822.5920000000006</v>
      </c>
      <c r="K555" s="121">
        <f>F555/7*12+S555+S555</f>
        <v>6564.3600000000006</v>
      </c>
      <c r="L555" s="196"/>
      <c r="M555" s="454">
        <v>2856</v>
      </c>
      <c r="N555" s="24">
        <f t="shared" ref="N555:N577" si="276">M555*(1+6%)</f>
        <v>3027.36</v>
      </c>
      <c r="O555" s="447">
        <f t="shared" ref="O555:O577" si="277">N555-F555</f>
        <v>0</v>
      </c>
      <c r="P555" s="49">
        <v>69</v>
      </c>
      <c r="Q555" s="49">
        <v>20.399999999999999</v>
      </c>
      <c r="R555" s="50">
        <f>E555</f>
        <v>36335</v>
      </c>
      <c r="S555" s="51">
        <v>687.3</v>
      </c>
      <c r="T555" s="454">
        <f t="shared" ref="T555:T577" si="278">M555*(1+W555)</f>
        <v>3027.36</v>
      </c>
      <c r="U555" s="53">
        <f>T555/1.06</f>
        <v>2856</v>
      </c>
      <c r="V555" s="183">
        <v>0</v>
      </c>
      <c r="W555" s="25">
        <v>0.06</v>
      </c>
      <c r="X555" s="54">
        <v>44742</v>
      </c>
      <c r="Y555" s="55">
        <f t="shared" ref="Y555:Y577" si="279">(YEAR(X555)-YEAR(E555))*12+MONTH(X555)-MONTH(E555)</f>
        <v>276</v>
      </c>
      <c r="Z555" s="56">
        <f t="shared" ref="Z555:Z577" si="280">Y555/12</f>
        <v>23</v>
      </c>
    </row>
    <row r="556" spans="1:26" x14ac:dyDescent="0.2">
      <c r="A556" s="27">
        <v>360</v>
      </c>
      <c r="B556" s="361" t="s">
        <v>370</v>
      </c>
      <c r="C556" s="88" t="s">
        <v>371</v>
      </c>
      <c r="D556" s="89" t="s">
        <v>29</v>
      </c>
      <c r="E556" s="90">
        <v>43525</v>
      </c>
      <c r="F556" s="395">
        <v>3362.32</v>
      </c>
      <c r="G556" s="142">
        <v>0</v>
      </c>
      <c r="H556" s="395"/>
      <c r="I556" s="394">
        <f t="shared" si="274"/>
        <v>33142.868571428575</v>
      </c>
      <c r="J556" s="394">
        <f t="shared" si="275"/>
        <v>7493.1702857142864</v>
      </c>
      <c r="K556" s="143">
        <v>0</v>
      </c>
      <c r="L556" s="196"/>
      <c r="M556" s="454">
        <v>3172</v>
      </c>
      <c r="N556" s="24">
        <f t="shared" si="276"/>
        <v>3362.32</v>
      </c>
      <c r="O556" s="447">
        <f t="shared" si="277"/>
        <v>0</v>
      </c>
      <c r="P556" s="49">
        <v>69</v>
      </c>
      <c r="Q556" s="49">
        <v>15.6</v>
      </c>
      <c r="R556" s="50">
        <f t="shared" ref="R556:R577" si="281">E556</f>
        <v>43525</v>
      </c>
      <c r="S556" s="51">
        <v>0</v>
      </c>
      <c r="T556" s="454">
        <f t="shared" si="278"/>
        <v>3362.32</v>
      </c>
      <c r="U556" s="53">
        <f>T556/1.06</f>
        <v>3172</v>
      </c>
      <c r="V556" s="183">
        <v>0</v>
      </c>
      <c r="W556" s="25">
        <v>0.06</v>
      </c>
      <c r="X556" s="54">
        <v>44742</v>
      </c>
      <c r="Y556" s="55">
        <f t="shared" si="279"/>
        <v>39</v>
      </c>
      <c r="Z556" s="56">
        <f t="shared" si="280"/>
        <v>3.25</v>
      </c>
    </row>
    <row r="557" spans="1:26" x14ac:dyDescent="0.2">
      <c r="A557" s="27">
        <v>361</v>
      </c>
      <c r="B557" s="364" t="s">
        <v>372</v>
      </c>
      <c r="C557" s="105" t="s">
        <v>347</v>
      </c>
      <c r="D557" s="106" t="s">
        <v>42</v>
      </c>
      <c r="E557" s="59">
        <v>39479</v>
      </c>
      <c r="F557" s="394">
        <v>4462.6000000000004</v>
      </c>
      <c r="G557" s="142">
        <v>0</v>
      </c>
      <c r="H557" s="394"/>
      <c r="I557" s="394">
        <f t="shared" si="274"/>
        <v>43988.485714285714</v>
      </c>
      <c r="J557" s="394">
        <f t="shared" si="275"/>
        <v>13005.291428571429</v>
      </c>
      <c r="K557" s="126">
        <f>F557/7*12+S557+S557</f>
        <v>8423.4514285714286</v>
      </c>
      <c r="L557" s="127"/>
      <c r="M557" s="454">
        <v>4210</v>
      </c>
      <c r="N557" s="24">
        <f t="shared" si="276"/>
        <v>4462.6000000000004</v>
      </c>
      <c r="O557" s="447">
        <f t="shared" si="277"/>
        <v>0</v>
      </c>
      <c r="P557" s="49">
        <v>69</v>
      </c>
      <c r="Q557" s="49">
        <v>20.399999999999999</v>
      </c>
      <c r="R557" s="50">
        <f t="shared" si="281"/>
        <v>39479</v>
      </c>
      <c r="S557" s="51">
        <v>386.64</v>
      </c>
      <c r="T557" s="454">
        <f t="shared" si="278"/>
        <v>4462.6000000000004</v>
      </c>
      <c r="U557" s="53">
        <f t="shared" ref="U557:U577" si="282">T557/1.06</f>
        <v>4210</v>
      </c>
      <c r="V557" s="183">
        <v>0</v>
      </c>
      <c r="W557" s="25">
        <v>0.06</v>
      </c>
      <c r="X557" s="54">
        <v>44742</v>
      </c>
      <c r="Y557" s="55">
        <f t="shared" si="279"/>
        <v>172</v>
      </c>
      <c r="Z557" s="56">
        <f t="shared" si="280"/>
        <v>14.333333333333334</v>
      </c>
    </row>
    <row r="558" spans="1:26" x14ac:dyDescent="0.2">
      <c r="A558" s="27">
        <v>362</v>
      </c>
      <c r="B558" s="364" t="s">
        <v>373</v>
      </c>
      <c r="C558" s="105" t="s">
        <v>374</v>
      </c>
      <c r="D558" s="106" t="s">
        <v>29</v>
      </c>
      <c r="E558" s="59">
        <v>43808</v>
      </c>
      <c r="F558" s="394">
        <v>2207.98</v>
      </c>
      <c r="G558" s="142">
        <v>0</v>
      </c>
      <c r="H558" s="394"/>
      <c r="I558" s="394">
        <f t="shared" si="274"/>
        <v>21764.374285714282</v>
      </c>
      <c r="J558" s="394">
        <f t="shared" si="275"/>
        <v>4920.6411428571428</v>
      </c>
      <c r="K558" s="126">
        <v>0</v>
      </c>
      <c r="L558" s="127"/>
      <c r="M558" s="454">
        <v>2083</v>
      </c>
      <c r="N558" s="24">
        <f t="shared" si="276"/>
        <v>2207.98</v>
      </c>
      <c r="O558" s="447">
        <f t="shared" si="277"/>
        <v>0</v>
      </c>
      <c r="P558" s="49">
        <v>69</v>
      </c>
      <c r="Q558" s="49">
        <v>15.6</v>
      </c>
      <c r="R558" s="50">
        <f t="shared" si="281"/>
        <v>43808</v>
      </c>
      <c r="S558" s="51">
        <v>0</v>
      </c>
      <c r="T558" s="454">
        <f t="shared" si="278"/>
        <v>2207.98</v>
      </c>
      <c r="U558" s="53">
        <f t="shared" si="282"/>
        <v>2083</v>
      </c>
      <c r="V558" s="183">
        <v>0</v>
      </c>
      <c r="W558" s="25">
        <v>0.06</v>
      </c>
      <c r="X558" s="54">
        <v>44742</v>
      </c>
      <c r="Y558" s="55">
        <f t="shared" si="279"/>
        <v>30</v>
      </c>
      <c r="Z558" s="56">
        <f t="shared" si="280"/>
        <v>2.5</v>
      </c>
    </row>
    <row r="559" spans="1:26" x14ac:dyDescent="0.2">
      <c r="A559" s="27">
        <v>363</v>
      </c>
      <c r="B559" s="362" t="s">
        <v>375</v>
      </c>
      <c r="C559" s="105" t="s">
        <v>374</v>
      </c>
      <c r="D559" s="58" t="s">
        <v>42</v>
      </c>
      <c r="E559" s="50">
        <v>41412</v>
      </c>
      <c r="F559" s="394">
        <v>2723.1400000000003</v>
      </c>
      <c r="G559" s="142">
        <v>0</v>
      </c>
      <c r="H559" s="394"/>
      <c r="I559" s="394">
        <f t="shared" si="274"/>
        <v>26842.38</v>
      </c>
      <c r="J559" s="394">
        <f t="shared" si="275"/>
        <v>7936.0079999999998</v>
      </c>
      <c r="K559" s="126">
        <f t="shared" ref="K559:K565" si="283">F559/7*12+S559+S559</f>
        <v>5338.56</v>
      </c>
      <c r="L559" s="46"/>
      <c r="M559" s="454">
        <v>2569</v>
      </c>
      <c r="N559" s="24">
        <f t="shared" si="276"/>
        <v>2723.1400000000003</v>
      </c>
      <c r="O559" s="447">
        <f t="shared" si="277"/>
        <v>0</v>
      </c>
      <c r="P559" s="49">
        <v>69</v>
      </c>
      <c r="Q559" s="49">
        <v>20.399999999999999</v>
      </c>
      <c r="R559" s="50">
        <f t="shared" si="281"/>
        <v>41412</v>
      </c>
      <c r="S559" s="51">
        <v>335.16</v>
      </c>
      <c r="T559" s="454">
        <f t="shared" si="278"/>
        <v>2723.1400000000003</v>
      </c>
      <c r="U559" s="53">
        <f t="shared" si="282"/>
        <v>2569</v>
      </c>
      <c r="V559" s="183">
        <v>0</v>
      </c>
      <c r="W559" s="25">
        <v>0.06</v>
      </c>
      <c r="X559" s="54">
        <v>44742</v>
      </c>
      <c r="Y559" s="55">
        <f t="shared" si="279"/>
        <v>109</v>
      </c>
      <c r="Z559" s="56">
        <f t="shared" si="280"/>
        <v>9.0833333333333339</v>
      </c>
    </row>
    <row r="560" spans="1:26" x14ac:dyDescent="0.2">
      <c r="A560" s="27">
        <v>364</v>
      </c>
      <c r="B560" s="362" t="s">
        <v>377</v>
      </c>
      <c r="C560" s="105" t="s">
        <v>118</v>
      </c>
      <c r="D560" s="58" t="s">
        <v>42</v>
      </c>
      <c r="E560" s="50">
        <v>36443</v>
      </c>
      <c r="F560" s="394">
        <v>1827.0900388800005</v>
      </c>
      <c r="G560" s="142">
        <v>0</v>
      </c>
      <c r="H560" s="394"/>
      <c r="I560" s="394">
        <f t="shared" si="274"/>
        <v>18009.887526102859</v>
      </c>
      <c r="J560" s="394">
        <f t="shared" si="275"/>
        <v>5324.6623990217149</v>
      </c>
      <c r="K560" s="126">
        <f t="shared" si="283"/>
        <v>4506.754352365715</v>
      </c>
      <c r="L560" s="46"/>
      <c r="M560" s="454">
        <v>1723.6698480000005</v>
      </c>
      <c r="N560" s="24">
        <f t="shared" si="276"/>
        <v>1827.0900388800005</v>
      </c>
      <c r="O560" s="447">
        <f t="shared" si="277"/>
        <v>0</v>
      </c>
      <c r="P560" s="49">
        <v>69</v>
      </c>
      <c r="Q560" s="49">
        <v>20.399999999999999</v>
      </c>
      <c r="R560" s="50">
        <f t="shared" si="281"/>
        <v>36443</v>
      </c>
      <c r="S560" s="51">
        <v>687.3</v>
      </c>
      <c r="T560" s="454">
        <f t="shared" si="278"/>
        <v>1827.0900388800005</v>
      </c>
      <c r="U560" s="53">
        <f t="shared" si="282"/>
        <v>1723.6698480000005</v>
      </c>
      <c r="V560" s="183">
        <v>0</v>
      </c>
      <c r="W560" s="25">
        <v>0.06</v>
      </c>
      <c r="X560" s="54">
        <v>44742</v>
      </c>
      <c r="Y560" s="55">
        <f t="shared" si="279"/>
        <v>272</v>
      </c>
      <c r="Z560" s="56">
        <f t="shared" si="280"/>
        <v>22.666666666666668</v>
      </c>
    </row>
    <row r="561" spans="1:26" x14ac:dyDescent="0.2">
      <c r="A561" s="27">
        <v>365</v>
      </c>
      <c r="B561" s="362" t="s">
        <v>446</v>
      </c>
      <c r="C561" s="105" t="s">
        <v>169</v>
      </c>
      <c r="D561" s="58" t="s">
        <v>29</v>
      </c>
      <c r="E561" s="50">
        <v>44333</v>
      </c>
      <c r="F561" s="394">
        <v>2494.1800000000003</v>
      </c>
      <c r="G561" s="142">
        <v>0</v>
      </c>
      <c r="H561" s="394"/>
      <c r="I561" s="394">
        <f t="shared" si="274"/>
        <v>24585.488571428574</v>
      </c>
      <c r="J561" s="394">
        <f t="shared" si="275"/>
        <v>5558.4582857142859</v>
      </c>
      <c r="K561" s="126">
        <v>0</v>
      </c>
      <c r="L561" s="46"/>
      <c r="M561" s="454">
        <v>2353</v>
      </c>
      <c r="N561" s="24">
        <f t="shared" si="276"/>
        <v>2494.1800000000003</v>
      </c>
      <c r="O561" s="447">
        <f t="shared" si="277"/>
        <v>0</v>
      </c>
      <c r="P561" s="49">
        <v>69</v>
      </c>
      <c r="Q561" s="49">
        <v>15.6</v>
      </c>
      <c r="R561" s="50">
        <f t="shared" si="281"/>
        <v>44333</v>
      </c>
      <c r="S561" s="51">
        <v>0</v>
      </c>
      <c r="T561" s="454">
        <f t="shared" si="278"/>
        <v>2494.1800000000003</v>
      </c>
      <c r="U561" s="53">
        <f t="shared" si="282"/>
        <v>2353</v>
      </c>
      <c r="V561" s="183">
        <v>0</v>
      </c>
      <c r="W561" s="25">
        <v>0.06</v>
      </c>
      <c r="X561" s="54">
        <v>44742</v>
      </c>
      <c r="Y561" s="55">
        <f t="shared" si="279"/>
        <v>13</v>
      </c>
      <c r="Z561" s="56">
        <f t="shared" si="280"/>
        <v>1.0833333333333333</v>
      </c>
    </row>
    <row r="562" spans="1:26" x14ac:dyDescent="0.2">
      <c r="A562" s="27">
        <v>366</v>
      </c>
      <c r="B562" s="362" t="s">
        <v>378</v>
      </c>
      <c r="C562" s="105" t="s">
        <v>118</v>
      </c>
      <c r="D562" s="58" t="s">
        <v>42</v>
      </c>
      <c r="E562" s="50">
        <v>35534</v>
      </c>
      <c r="F562" s="394">
        <v>2410.44</v>
      </c>
      <c r="G562" s="142">
        <v>0</v>
      </c>
      <c r="H562" s="394"/>
      <c r="I562" s="394">
        <f t="shared" si="274"/>
        <v>23760.051428571431</v>
      </c>
      <c r="J562" s="394">
        <f t="shared" si="275"/>
        <v>7024.7108571428571</v>
      </c>
      <c r="K562" s="126">
        <f t="shared" si="283"/>
        <v>5887.1828571428578</v>
      </c>
      <c r="L562" s="46"/>
      <c r="M562" s="454">
        <v>2274</v>
      </c>
      <c r="N562" s="24">
        <f t="shared" si="276"/>
        <v>2410.44</v>
      </c>
      <c r="O562" s="447">
        <f t="shared" si="277"/>
        <v>0</v>
      </c>
      <c r="P562" s="49">
        <v>69</v>
      </c>
      <c r="Q562" s="49">
        <v>20.399999999999999</v>
      </c>
      <c r="R562" s="50">
        <f t="shared" si="281"/>
        <v>35534</v>
      </c>
      <c r="S562" s="51">
        <v>877.5</v>
      </c>
      <c r="T562" s="454">
        <f t="shared" si="278"/>
        <v>2410.44</v>
      </c>
      <c r="U562" s="53">
        <f t="shared" si="282"/>
        <v>2274</v>
      </c>
      <c r="V562" s="183">
        <v>0</v>
      </c>
      <c r="W562" s="25">
        <v>0.06</v>
      </c>
      <c r="X562" s="54">
        <v>44742</v>
      </c>
      <c r="Y562" s="55">
        <f t="shared" si="279"/>
        <v>302</v>
      </c>
      <c r="Z562" s="56">
        <f t="shared" si="280"/>
        <v>25.166666666666668</v>
      </c>
    </row>
    <row r="563" spans="1:26" x14ac:dyDescent="0.2">
      <c r="A563" s="27">
        <v>367</v>
      </c>
      <c r="B563" s="362" t="s">
        <v>379</v>
      </c>
      <c r="C563" s="105" t="s">
        <v>118</v>
      </c>
      <c r="D563" s="58" t="s">
        <v>42</v>
      </c>
      <c r="E563" s="50">
        <v>41965</v>
      </c>
      <c r="F563" s="394">
        <v>2230.2400000000002</v>
      </c>
      <c r="G563" s="142">
        <v>0</v>
      </c>
      <c r="H563" s="394"/>
      <c r="I563" s="394">
        <f t="shared" si="274"/>
        <v>21983.794285714288</v>
      </c>
      <c r="J563" s="394">
        <f t="shared" si="275"/>
        <v>6499.5565714285722</v>
      </c>
      <c r="K563" s="126">
        <f t="shared" si="283"/>
        <v>4493.5885714285714</v>
      </c>
      <c r="L563" s="46"/>
      <c r="M563" s="454">
        <v>2104</v>
      </c>
      <c r="N563" s="24">
        <f t="shared" si="276"/>
        <v>2230.2400000000002</v>
      </c>
      <c r="O563" s="447">
        <f t="shared" si="277"/>
        <v>0</v>
      </c>
      <c r="P563" s="49">
        <v>69</v>
      </c>
      <c r="Q563" s="49">
        <v>20.399999999999999</v>
      </c>
      <c r="R563" s="50">
        <f t="shared" si="281"/>
        <v>41965</v>
      </c>
      <c r="S563" s="51">
        <v>335.16</v>
      </c>
      <c r="T563" s="454">
        <f t="shared" si="278"/>
        <v>2230.2400000000002</v>
      </c>
      <c r="U563" s="53">
        <f t="shared" si="282"/>
        <v>2104</v>
      </c>
      <c r="V563" s="183">
        <v>0</v>
      </c>
      <c r="W563" s="25">
        <v>0.06</v>
      </c>
      <c r="X563" s="54">
        <v>44742</v>
      </c>
      <c r="Y563" s="55">
        <f t="shared" si="279"/>
        <v>91</v>
      </c>
      <c r="Z563" s="56">
        <f t="shared" si="280"/>
        <v>7.583333333333333</v>
      </c>
    </row>
    <row r="564" spans="1:26" x14ac:dyDescent="0.2">
      <c r="A564" s="27">
        <v>368</v>
      </c>
      <c r="B564" s="362" t="s">
        <v>380</v>
      </c>
      <c r="C564" s="105" t="s">
        <v>99</v>
      </c>
      <c r="D564" s="58" t="s">
        <v>29</v>
      </c>
      <c r="E564" s="50">
        <v>41965</v>
      </c>
      <c r="F564" s="394">
        <v>4462.6000000000004</v>
      </c>
      <c r="G564" s="142">
        <v>0</v>
      </c>
      <c r="H564" s="394"/>
      <c r="I564" s="394">
        <f t="shared" si="274"/>
        <v>43988.485714285714</v>
      </c>
      <c r="J564" s="394">
        <f t="shared" si="275"/>
        <v>13005.291428571429</v>
      </c>
      <c r="K564" s="126">
        <f t="shared" si="283"/>
        <v>8320.4914285714294</v>
      </c>
      <c r="L564" s="46"/>
      <c r="M564" s="454">
        <v>4210</v>
      </c>
      <c r="N564" s="24">
        <f t="shared" si="276"/>
        <v>4462.6000000000004</v>
      </c>
      <c r="O564" s="447">
        <f t="shared" si="277"/>
        <v>0</v>
      </c>
      <c r="P564" s="49">
        <v>69</v>
      </c>
      <c r="Q564" s="49">
        <v>20.399999999999999</v>
      </c>
      <c r="R564" s="50">
        <f t="shared" si="281"/>
        <v>41965</v>
      </c>
      <c r="S564" s="51">
        <v>335.16</v>
      </c>
      <c r="T564" s="454">
        <f t="shared" si="278"/>
        <v>4462.6000000000004</v>
      </c>
      <c r="U564" s="53">
        <f t="shared" si="282"/>
        <v>4210</v>
      </c>
      <c r="V564" s="183">
        <v>0</v>
      </c>
      <c r="W564" s="25">
        <v>0.06</v>
      </c>
      <c r="X564" s="54">
        <v>44742</v>
      </c>
      <c r="Y564" s="55">
        <f t="shared" si="279"/>
        <v>91</v>
      </c>
      <c r="Z564" s="56">
        <f t="shared" si="280"/>
        <v>7.583333333333333</v>
      </c>
    </row>
    <row r="565" spans="1:26" x14ac:dyDescent="0.2">
      <c r="A565" s="27">
        <v>369</v>
      </c>
      <c r="B565" s="362" t="s">
        <v>381</v>
      </c>
      <c r="C565" s="105" t="s">
        <v>169</v>
      </c>
      <c r="D565" s="58" t="s">
        <v>42</v>
      </c>
      <c r="E565" s="50">
        <v>35502</v>
      </c>
      <c r="F565" s="394">
        <v>2487.6735249600006</v>
      </c>
      <c r="G565" s="142">
        <v>0</v>
      </c>
      <c r="H565" s="394"/>
      <c r="I565" s="394">
        <f t="shared" si="274"/>
        <v>24521.353317462861</v>
      </c>
      <c r="J565" s="394">
        <f t="shared" si="275"/>
        <v>7249.7914155977151</v>
      </c>
      <c r="K565" s="126">
        <f t="shared" si="283"/>
        <v>6019.5831856457153</v>
      </c>
      <c r="L565" s="46"/>
      <c r="M565" s="454">
        <v>2346.8618160000005</v>
      </c>
      <c r="N565" s="24">
        <f t="shared" si="276"/>
        <v>2487.6735249600006</v>
      </c>
      <c r="O565" s="447">
        <f t="shared" si="277"/>
        <v>0</v>
      </c>
      <c r="P565" s="49">
        <v>69</v>
      </c>
      <c r="Q565" s="49">
        <v>20.399999999999999</v>
      </c>
      <c r="R565" s="50">
        <f t="shared" si="281"/>
        <v>35502</v>
      </c>
      <c r="S565" s="51">
        <v>877.5</v>
      </c>
      <c r="T565" s="454">
        <f t="shared" si="278"/>
        <v>2487.6735249600006</v>
      </c>
      <c r="U565" s="53">
        <f t="shared" si="282"/>
        <v>2346.8618160000005</v>
      </c>
      <c r="V565" s="183">
        <v>0</v>
      </c>
      <c r="W565" s="25">
        <v>0.06</v>
      </c>
      <c r="X565" s="54">
        <v>44742</v>
      </c>
      <c r="Y565" s="55">
        <f t="shared" si="279"/>
        <v>303</v>
      </c>
      <c r="Z565" s="56">
        <f t="shared" si="280"/>
        <v>25.25</v>
      </c>
    </row>
    <row r="566" spans="1:26" x14ac:dyDescent="0.2">
      <c r="A566" s="27">
        <v>370</v>
      </c>
      <c r="B566" s="364" t="s">
        <v>382</v>
      </c>
      <c r="C566" s="105" t="s">
        <v>383</v>
      </c>
      <c r="D566" s="58" t="s">
        <v>42</v>
      </c>
      <c r="E566" s="59">
        <v>43252</v>
      </c>
      <c r="F566" s="394">
        <v>3646.3159886400013</v>
      </c>
      <c r="G566" s="142">
        <v>0</v>
      </c>
      <c r="H566" s="394"/>
      <c r="I566" s="394">
        <f t="shared" si="274"/>
        <v>35942.257602308586</v>
      </c>
      <c r="J566" s="394">
        <f t="shared" si="275"/>
        <v>9376.2411136457176</v>
      </c>
      <c r="K566" s="126">
        <v>0</v>
      </c>
      <c r="L566" s="61"/>
      <c r="M566" s="454">
        <v>3439.9207440000009</v>
      </c>
      <c r="N566" s="24">
        <f t="shared" si="276"/>
        <v>3646.3159886400013</v>
      </c>
      <c r="O566" s="447">
        <f t="shared" si="277"/>
        <v>0</v>
      </c>
      <c r="P566" s="49">
        <v>69</v>
      </c>
      <c r="Q566" s="49">
        <v>18</v>
      </c>
      <c r="R566" s="50">
        <f t="shared" si="281"/>
        <v>43252</v>
      </c>
      <c r="S566" s="51">
        <v>0</v>
      </c>
      <c r="T566" s="454">
        <f t="shared" si="278"/>
        <v>3646.3159886400013</v>
      </c>
      <c r="U566" s="53">
        <f t="shared" si="282"/>
        <v>3439.9207440000009</v>
      </c>
      <c r="V566" s="183">
        <v>0</v>
      </c>
      <c r="W566" s="25">
        <v>0.06</v>
      </c>
      <c r="X566" s="54">
        <v>44742</v>
      </c>
      <c r="Y566" s="55">
        <f t="shared" si="279"/>
        <v>48</v>
      </c>
      <c r="Z566" s="56">
        <f t="shared" si="280"/>
        <v>4</v>
      </c>
    </row>
    <row r="567" spans="1:26" x14ac:dyDescent="0.2">
      <c r="A567" s="27">
        <v>371</v>
      </c>
      <c r="B567" s="364" t="s">
        <v>384</v>
      </c>
      <c r="C567" s="105" t="s">
        <v>85</v>
      </c>
      <c r="D567" s="58" t="s">
        <v>29</v>
      </c>
      <c r="E567" s="59">
        <v>43472</v>
      </c>
      <c r="F567" s="394">
        <v>3276.7038000000002</v>
      </c>
      <c r="G567" s="142">
        <v>0</v>
      </c>
      <c r="H567" s="394"/>
      <c r="I567" s="394">
        <f t="shared" si="274"/>
        <v>32298.93745714286</v>
      </c>
      <c r="J567" s="394">
        <f t="shared" si="275"/>
        <v>7302.3684685714288</v>
      </c>
      <c r="K567" s="126">
        <v>0</v>
      </c>
      <c r="L567" s="61"/>
      <c r="M567" s="454">
        <v>3091.23</v>
      </c>
      <c r="N567" s="24">
        <f t="shared" si="276"/>
        <v>3276.7038000000002</v>
      </c>
      <c r="O567" s="447">
        <f t="shared" si="277"/>
        <v>0</v>
      </c>
      <c r="P567" s="49">
        <v>69</v>
      </c>
      <c r="Q567" s="49">
        <v>15.6</v>
      </c>
      <c r="R567" s="50">
        <f t="shared" si="281"/>
        <v>43472</v>
      </c>
      <c r="S567" s="51">
        <v>0</v>
      </c>
      <c r="T567" s="454">
        <f t="shared" si="278"/>
        <v>3276.7038000000002</v>
      </c>
      <c r="U567" s="53">
        <f t="shared" si="282"/>
        <v>3091.23</v>
      </c>
      <c r="V567" s="183">
        <v>0</v>
      </c>
      <c r="W567" s="25">
        <v>0.06</v>
      </c>
      <c r="X567" s="54">
        <v>44742</v>
      </c>
      <c r="Y567" s="55">
        <f t="shared" si="279"/>
        <v>41</v>
      </c>
      <c r="Z567" s="56">
        <f t="shared" si="280"/>
        <v>3.4166666666666665</v>
      </c>
    </row>
    <row r="568" spans="1:26" x14ac:dyDescent="0.2">
      <c r="A568" s="27">
        <v>372</v>
      </c>
      <c r="B568" s="364" t="s">
        <v>434</v>
      </c>
      <c r="C568" s="105" t="s">
        <v>433</v>
      </c>
      <c r="D568" s="58" t="s">
        <v>29</v>
      </c>
      <c r="E568" s="59">
        <v>44340</v>
      </c>
      <c r="F568" s="394">
        <v>3587.04</v>
      </c>
      <c r="G568" s="142">
        <v>0</v>
      </c>
      <c r="H568" s="394"/>
      <c r="I568" s="394">
        <f t="shared" si="274"/>
        <v>35357.96571428571</v>
      </c>
      <c r="J568" s="394">
        <f t="shared" si="275"/>
        <v>7993.9748571428563</v>
      </c>
      <c r="K568" s="126">
        <v>0</v>
      </c>
      <c r="L568" s="61"/>
      <c r="M568" s="454">
        <v>3384</v>
      </c>
      <c r="N568" s="24">
        <f t="shared" si="276"/>
        <v>3587.04</v>
      </c>
      <c r="O568" s="447">
        <f t="shared" si="277"/>
        <v>0</v>
      </c>
      <c r="P568" s="49">
        <v>69</v>
      </c>
      <c r="Q568" s="49">
        <v>15.6</v>
      </c>
      <c r="R568" s="50">
        <f t="shared" si="281"/>
        <v>44340</v>
      </c>
      <c r="S568" s="51">
        <v>0</v>
      </c>
      <c r="T568" s="454">
        <f t="shared" si="278"/>
        <v>3587.04</v>
      </c>
      <c r="U568" s="53">
        <f t="shared" si="282"/>
        <v>3384</v>
      </c>
      <c r="V568" s="183">
        <v>0</v>
      </c>
      <c r="W568" s="25">
        <v>0.06</v>
      </c>
      <c r="X568" s="54">
        <v>44742</v>
      </c>
      <c r="Y568" s="55">
        <f t="shared" si="279"/>
        <v>13</v>
      </c>
      <c r="Z568" s="56">
        <f t="shared" si="280"/>
        <v>1.0833333333333333</v>
      </c>
    </row>
    <row r="569" spans="1:26" x14ac:dyDescent="0.2">
      <c r="A569" s="27">
        <v>373</v>
      </c>
      <c r="B569" s="364" t="s">
        <v>385</v>
      </c>
      <c r="C569" s="105" t="s">
        <v>524</v>
      </c>
      <c r="D569" s="58" t="s">
        <v>42</v>
      </c>
      <c r="E569" s="59">
        <v>43414</v>
      </c>
      <c r="F569" s="394">
        <v>3035.84</v>
      </c>
      <c r="G569" s="142">
        <v>0</v>
      </c>
      <c r="H569" s="394"/>
      <c r="I569" s="394">
        <f t="shared" si="274"/>
        <v>29924.708571428575</v>
      </c>
      <c r="J569" s="394">
        <f t="shared" si="275"/>
        <v>6765.5862857142865</v>
      </c>
      <c r="K569" s="126">
        <v>0</v>
      </c>
      <c r="L569" s="61"/>
      <c r="M569" s="454">
        <v>2864</v>
      </c>
      <c r="N569" s="24">
        <f t="shared" si="276"/>
        <v>3035.84</v>
      </c>
      <c r="O569" s="447">
        <f t="shared" si="277"/>
        <v>0</v>
      </c>
      <c r="P569" s="49">
        <v>69</v>
      </c>
      <c r="Q569" s="49">
        <v>15.6</v>
      </c>
      <c r="R569" s="50">
        <f t="shared" si="281"/>
        <v>43414</v>
      </c>
      <c r="S569" s="51">
        <v>0</v>
      </c>
      <c r="T569" s="454">
        <f t="shared" si="278"/>
        <v>3035.84</v>
      </c>
      <c r="U569" s="53">
        <f t="shared" si="282"/>
        <v>2864</v>
      </c>
      <c r="V569" s="183">
        <v>0</v>
      </c>
      <c r="W569" s="25">
        <v>0.06</v>
      </c>
      <c r="X569" s="54">
        <v>44742</v>
      </c>
      <c r="Y569" s="55">
        <f t="shared" si="279"/>
        <v>43</v>
      </c>
      <c r="Z569" s="56">
        <f t="shared" si="280"/>
        <v>3.5833333333333335</v>
      </c>
    </row>
    <row r="570" spans="1:26" x14ac:dyDescent="0.2">
      <c r="A570" s="27">
        <v>374</v>
      </c>
      <c r="B570" s="364" t="s">
        <v>432</v>
      </c>
      <c r="C570" s="105" t="s">
        <v>454</v>
      </c>
      <c r="D570" s="58" t="s">
        <v>29</v>
      </c>
      <c r="E570" s="59">
        <v>44340</v>
      </c>
      <c r="F570" s="394">
        <v>1782.92</v>
      </c>
      <c r="G570" s="142">
        <v>0</v>
      </c>
      <c r="H570" s="394"/>
      <c r="I570" s="394">
        <f t="shared" si="274"/>
        <v>17574.497142857144</v>
      </c>
      <c r="J570" s="394">
        <f t="shared" si="275"/>
        <v>3973.3645714285713</v>
      </c>
      <c r="K570" s="126">
        <v>0</v>
      </c>
      <c r="L570" s="61"/>
      <c r="M570" s="454">
        <v>1682</v>
      </c>
      <c r="N570" s="24">
        <f t="shared" si="276"/>
        <v>1782.92</v>
      </c>
      <c r="O570" s="447">
        <f t="shared" si="277"/>
        <v>0</v>
      </c>
      <c r="P570" s="49">
        <v>69</v>
      </c>
      <c r="Q570" s="49">
        <v>15.6</v>
      </c>
      <c r="R570" s="50">
        <f t="shared" si="281"/>
        <v>44340</v>
      </c>
      <c r="S570" s="51">
        <v>0</v>
      </c>
      <c r="T570" s="454">
        <f t="shared" si="278"/>
        <v>1782.92</v>
      </c>
      <c r="U570" s="53">
        <f t="shared" si="282"/>
        <v>1682</v>
      </c>
      <c r="V570" s="183">
        <v>0</v>
      </c>
      <c r="W570" s="25">
        <v>0.06</v>
      </c>
      <c r="X570" s="54">
        <v>44742</v>
      </c>
      <c r="Y570" s="55">
        <f t="shared" si="279"/>
        <v>13</v>
      </c>
      <c r="Z570" s="56">
        <f t="shared" si="280"/>
        <v>1.0833333333333333</v>
      </c>
    </row>
    <row r="571" spans="1:26" x14ac:dyDescent="0.2">
      <c r="A571" s="27">
        <v>375</v>
      </c>
      <c r="B571" s="364" t="s">
        <v>386</v>
      </c>
      <c r="C571" s="105" t="s">
        <v>371</v>
      </c>
      <c r="D571" s="58" t="s">
        <v>29</v>
      </c>
      <c r="E571" s="59">
        <v>43525</v>
      </c>
      <c r="F571" s="394">
        <v>3097.32</v>
      </c>
      <c r="G571" s="142">
        <v>0</v>
      </c>
      <c r="H571" s="394"/>
      <c r="I571" s="394">
        <f t="shared" si="274"/>
        <v>30530.725714285712</v>
      </c>
      <c r="J571" s="394">
        <f t="shared" si="275"/>
        <v>6902.598857142857</v>
      </c>
      <c r="K571" s="126">
        <v>0</v>
      </c>
      <c r="L571" s="61"/>
      <c r="M571" s="454">
        <v>2922</v>
      </c>
      <c r="N571" s="24">
        <f t="shared" si="276"/>
        <v>3097.32</v>
      </c>
      <c r="O571" s="447">
        <f t="shared" si="277"/>
        <v>0</v>
      </c>
      <c r="P571" s="49">
        <v>69</v>
      </c>
      <c r="Q571" s="49">
        <v>15.6</v>
      </c>
      <c r="R571" s="50">
        <f t="shared" si="281"/>
        <v>43525</v>
      </c>
      <c r="S571" s="51">
        <v>0</v>
      </c>
      <c r="T571" s="454">
        <f t="shared" si="278"/>
        <v>3097.32</v>
      </c>
      <c r="U571" s="53">
        <f t="shared" si="282"/>
        <v>2922</v>
      </c>
      <c r="V571" s="183">
        <v>0</v>
      </c>
      <c r="W571" s="25">
        <v>0.06</v>
      </c>
      <c r="X571" s="54">
        <v>44742</v>
      </c>
      <c r="Y571" s="55">
        <f t="shared" si="279"/>
        <v>39</v>
      </c>
      <c r="Z571" s="56">
        <f t="shared" si="280"/>
        <v>3.25</v>
      </c>
    </row>
    <row r="572" spans="1:26" x14ac:dyDescent="0.2">
      <c r="A572" s="27">
        <v>376</v>
      </c>
      <c r="B572" s="364" t="s">
        <v>387</v>
      </c>
      <c r="C572" s="105" t="s">
        <v>99</v>
      </c>
      <c r="D572" s="58" t="s">
        <v>42</v>
      </c>
      <c r="E572" s="59">
        <v>42086</v>
      </c>
      <c r="F572" s="394">
        <v>3066.58</v>
      </c>
      <c r="G572" s="142">
        <v>0</v>
      </c>
      <c r="H572" s="394"/>
      <c r="I572" s="394">
        <f t="shared" si="274"/>
        <v>30227.717142857142</v>
      </c>
      <c r="J572" s="394">
        <f t="shared" si="275"/>
        <v>8936.8902857142839</v>
      </c>
      <c r="K572" s="126">
        <f>F572/7*12+S572+S572</f>
        <v>5927.3142857142848</v>
      </c>
      <c r="L572" s="61"/>
      <c r="M572" s="454">
        <v>2893</v>
      </c>
      <c r="N572" s="24">
        <f t="shared" si="276"/>
        <v>3066.58</v>
      </c>
      <c r="O572" s="447">
        <f t="shared" si="277"/>
        <v>0</v>
      </c>
      <c r="P572" s="49">
        <v>69</v>
      </c>
      <c r="Q572" s="49">
        <v>20.399999999999999</v>
      </c>
      <c r="R572" s="50">
        <f t="shared" si="281"/>
        <v>42086</v>
      </c>
      <c r="S572" s="51">
        <v>335.16</v>
      </c>
      <c r="T572" s="454">
        <f t="shared" si="278"/>
        <v>3066.58</v>
      </c>
      <c r="U572" s="53">
        <f t="shared" si="282"/>
        <v>2893</v>
      </c>
      <c r="V572" s="183">
        <v>0</v>
      </c>
      <c r="W572" s="25">
        <v>0.06</v>
      </c>
      <c r="X572" s="54">
        <v>44742</v>
      </c>
      <c r="Y572" s="55">
        <f t="shared" si="279"/>
        <v>87</v>
      </c>
      <c r="Z572" s="56">
        <f t="shared" si="280"/>
        <v>7.25</v>
      </c>
    </row>
    <row r="573" spans="1:26" x14ac:dyDescent="0.2">
      <c r="A573" s="27">
        <v>377</v>
      </c>
      <c r="B573" s="364" t="s">
        <v>388</v>
      </c>
      <c r="C573" s="105" t="s">
        <v>374</v>
      </c>
      <c r="D573" s="58" t="s">
        <v>29</v>
      </c>
      <c r="E573" s="59">
        <v>43808</v>
      </c>
      <c r="F573" s="394">
        <v>2906.52</v>
      </c>
      <c r="G573" s="142">
        <v>0</v>
      </c>
      <c r="H573" s="394"/>
      <c r="I573" s="394">
        <f t="shared" si="274"/>
        <v>28649.982857142855</v>
      </c>
      <c r="J573" s="394">
        <f t="shared" si="275"/>
        <v>6477.3874285714282</v>
      </c>
      <c r="K573" s="126">
        <v>0</v>
      </c>
      <c r="L573" s="61"/>
      <c r="M573" s="454">
        <v>2742</v>
      </c>
      <c r="N573" s="24">
        <f t="shared" si="276"/>
        <v>2906.52</v>
      </c>
      <c r="O573" s="447">
        <f t="shared" si="277"/>
        <v>0</v>
      </c>
      <c r="P573" s="49">
        <v>69</v>
      </c>
      <c r="Q573" s="49">
        <v>15.6</v>
      </c>
      <c r="R573" s="50">
        <f t="shared" si="281"/>
        <v>43808</v>
      </c>
      <c r="S573" s="51">
        <v>0</v>
      </c>
      <c r="T573" s="454">
        <f t="shared" si="278"/>
        <v>2906.52</v>
      </c>
      <c r="U573" s="53">
        <f t="shared" si="282"/>
        <v>2742</v>
      </c>
      <c r="V573" s="183">
        <v>0</v>
      </c>
      <c r="W573" s="25">
        <v>0.06</v>
      </c>
      <c r="X573" s="54">
        <v>44742</v>
      </c>
      <c r="Y573" s="55">
        <f t="shared" si="279"/>
        <v>30</v>
      </c>
      <c r="Z573" s="56">
        <f t="shared" si="280"/>
        <v>2.5</v>
      </c>
    </row>
    <row r="574" spans="1:26" x14ac:dyDescent="0.2">
      <c r="A574" s="27">
        <v>378</v>
      </c>
      <c r="B574" s="364" t="s">
        <v>389</v>
      </c>
      <c r="C574" s="105" t="s">
        <v>371</v>
      </c>
      <c r="D574" s="58" t="s">
        <v>42</v>
      </c>
      <c r="E574" s="59">
        <v>42086</v>
      </c>
      <c r="F574" s="394">
        <v>3097.32</v>
      </c>
      <c r="G574" s="142">
        <v>0</v>
      </c>
      <c r="H574" s="394"/>
      <c r="I574" s="394">
        <f t="shared" si="274"/>
        <v>30530.725714285712</v>
      </c>
      <c r="J574" s="394">
        <f t="shared" si="275"/>
        <v>9026.475428571428</v>
      </c>
      <c r="K574" s="126">
        <f>F574/7*12+S574+S574</f>
        <v>5980.011428571428</v>
      </c>
      <c r="L574" s="61"/>
      <c r="M574" s="454">
        <v>2922</v>
      </c>
      <c r="N574" s="24">
        <f t="shared" si="276"/>
        <v>3097.32</v>
      </c>
      <c r="O574" s="447">
        <f t="shared" si="277"/>
        <v>0</v>
      </c>
      <c r="P574" s="49">
        <v>69</v>
      </c>
      <c r="Q574" s="49">
        <v>20.399999999999999</v>
      </c>
      <c r="R574" s="50">
        <f t="shared" si="281"/>
        <v>42086</v>
      </c>
      <c r="S574" s="51">
        <v>335.16</v>
      </c>
      <c r="T574" s="454">
        <f t="shared" si="278"/>
        <v>3097.32</v>
      </c>
      <c r="U574" s="53">
        <f t="shared" si="282"/>
        <v>2922</v>
      </c>
      <c r="V574" s="183">
        <v>0</v>
      </c>
      <c r="W574" s="25">
        <v>0.06</v>
      </c>
      <c r="X574" s="54">
        <v>44742</v>
      </c>
      <c r="Y574" s="55">
        <f t="shared" si="279"/>
        <v>87</v>
      </c>
      <c r="Z574" s="56">
        <f t="shared" si="280"/>
        <v>7.25</v>
      </c>
    </row>
    <row r="575" spans="1:26" x14ac:dyDescent="0.2">
      <c r="A575" s="27">
        <v>379</v>
      </c>
      <c r="B575" s="364" t="s">
        <v>390</v>
      </c>
      <c r="C575" s="105" t="s">
        <v>347</v>
      </c>
      <c r="D575" s="58" t="s">
        <v>42</v>
      </c>
      <c r="E575" s="59">
        <v>42238</v>
      </c>
      <c r="F575" s="394">
        <v>2807.94</v>
      </c>
      <c r="G575" s="142">
        <v>0</v>
      </c>
      <c r="H575" s="394">
        <v>128</v>
      </c>
      <c r="I575" s="394">
        <f t="shared" si="274"/>
        <v>27678.265714285717</v>
      </c>
      <c r="J575" s="394">
        <f t="shared" si="275"/>
        <v>8183.1394285714287</v>
      </c>
      <c r="K575" s="126">
        <f>F575/7*12+S575+S575</f>
        <v>5483.9314285714281</v>
      </c>
      <c r="L575" s="61"/>
      <c r="M575" s="454">
        <v>2649</v>
      </c>
      <c r="N575" s="24">
        <f t="shared" si="276"/>
        <v>2807.94</v>
      </c>
      <c r="O575" s="447">
        <f t="shared" si="277"/>
        <v>0</v>
      </c>
      <c r="P575" s="49">
        <v>69</v>
      </c>
      <c r="Q575" s="49">
        <v>20.399999999999999</v>
      </c>
      <c r="R575" s="50">
        <f t="shared" si="281"/>
        <v>42238</v>
      </c>
      <c r="S575" s="51">
        <v>335.16</v>
      </c>
      <c r="T575" s="454">
        <f t="shared" si="278"/>
        <v>2807.94</v>
      </c>
      <c r="U575" s="53">
        <f t="shared" si="282"/>
        <v>2649</v>
      </c>
      <c r="V575" s="183">
        <v>0</v>
      </c>
      <c r="W575" s="25">
        <v>0.06</v>
      </c>
      <c r="X575" s="54">
        <v>44742</v>
      </c>
      <c r="Y575" s="55">
        <f t="shared" si="279"/>
        <v>82</v>
      </c>
      <c r="Z575" s="56">
        <f t="shared" si="280"/>
        <v>6.833333333333333</v>
      </c>
    </row>
    <row r="576" spans="1:26" x14ac:dyDescent="0.2">
      <c r="A576" s="27">
        <v>380</v>
      </c>
      <c r="B576" s="364" t="s">
        <v>445</v>
      </c>
      <c r="C576" s="105" t="s">
        <v>454</v>
      </c>
      <c r="D576" s="58" t="s">
        <v>29</v>
      </c>
      <c r="E576" s="59">
        <v>44333</v>
      </c>
      <c r="F576" s="394">
        <v>1820.02</v>
      </c>
      <c r="G576" s="142">
        <v>0</v>
      </c>
      <c r="H576" s="394"/>
      <c r="I576" s="394">
        <f t="shared" si="274"/>
        <v>17940.197142857141</v>
      </c>
      <c r="J576" s="394">
        <f t="shared" si="275"/>
        <v>4056.0445714285711</v>
      </c>
      <c r="K576" s="126">
        <v>0</v>
      </c>
      <c r="L576" s="61"/>
      <c r="M576" s="454">
        <v>1717</v>
      </c>
      <c r="N576" s="24">
        <f t="shared" si="276"/>
        <v>1820.02</v>
      </c>
      <c r="O576" s="447">
        <f t="shared" si="277"/>
        <v>0</v>
      </c>
      <c r="P576" s="49">
        <v>69</v>
      </c>
      <c r="Q576" s="49">
        <v>15.6</v>
      </c>
      <c r="R576" s="50">
        <f t="shared" si="281"/>
        <v>44333</v>
      </c>
      <c r="S576" s="51">
        <v>0</v>
      </c>
      <c r="T576" s="454">
        <f t="shared" si="278"/>
        <v>1820.02</v>
      </c>
      <c r="U576" s="53">
        <f t="shared" si="282"/>
        <v>1717</v>
      </c>
      <c r="V576" s="183">
        <v>0</v>
      </c>
      <c r="W576" s="25">
        <v>0.06</v>
      </c>
      <c r="X576" s="54">
        <v>44742</v>
      </c>
      <c r="Y576" s="55">
        <f t="shared" si="279"/>
        <v>13</v>
      </c>
      <c r="Z576" s="56">
        <f t="shared" si="280"/>
        <v>1.0833333333333333</v>
      </c>
    </row>
    <row r="577" spans="1:26" ht="12.75" customHeight="1" thickBot="1" x14ac:dyDescent="0.25">
      <c r="A577" s="27">
        <v>381</v>
      </c>
      <c r="B577" s="397" t="s">
        <v>391</v>
      </c>
      <c r="C577" s="107" t="s">
        <v>85</v>
      </c>
      <c r="D577" s="63" t="s">
        <v>29</v>
      </c>
      <c r="E577" s="139">
        <v>43472</v>
      </c>
      <c r="F577" s="65">
        <v>3275.4</v>
      </c>
      <c r="G577" s="230">
        <v>0</v>
      </c>
      <c r="H577" s="65"/>
      <c r="I577" s="65">
        <f t="shared" si="274"/>
        <v>32286.085714285713</v>
      </c>
      <c r="J577" s="65">
        <f t="shared" si="275"/>
        <v>7299.4628571428566</v>
      </c>
      <c r="K577" s="371">
        <v>0</v>
      </c>
      <c r="L577" s="61"/>
      <c r="M577" s="454">
        <v>3090</v>
      </c>
      <c r="N577" s="24">
        <f t="shared" si="276"/>
        <v>3275.4</v>
      </c>
      <c r="O577" s="447">
        <f t="shared" si="277"/>
        <v>0</v>
      </c>
      <c r="P577" s="49">
        <v>69</v>
      </c>
      <c r="Q577" s="49">
        <v>15.6</v>
      </c>
      <c r="R577" s="50">
        <f t="shared" si="281"/>
        <v>43472</v>
      </c>
      <c r="S577" s="51">
        <v>0</v>
      </c>
      <c r="T577" s="454">
        <f t="shared" si="278"/>
        <v>3275.4</v>
      </c>
      <c r="U577" s="53">
        <f t="shared" si="282"/>
        <v>3090</v>
      </c>
      <c r="V577" s="183">
        <v>0</v>
      </c>
      <c r="W577" s="25">
        <v>0.06</v>
      </c>
      <c r="X577" s="54">
        <v>44742</v>
      </c>
      <c r="Y577" s="55">
        <f t="shared" si="279"/>
        <v>41</v>
      </c>
      <c r="Z577" s="56">
        <f t="shared" si="280"/>
        <v>3.4166666666666665</v>
      </c>
    </row>
    <row r="578" spans="1:26" ht="12.75" customHeight="1" thickBot="1" x14ac:dyDescent="0.25">
      <c r="A578" s="11"/>
      <c r="B578" s="16"/>
      <c r="C578" s="111"/>
      <c r="D578" s="112"/>
      <c r="E578" s="154"/>
      <c r="F578" s="445"/>
      <c r="G578" s="445"/>
      <c r="H578" s="445"/>
      <c r="I578" s="114"/>
      <c r="J578" s="114"/>
      <c r="K578" s="115"/>
      <c r="L578" s="61"/>
      <c r="P578" s="236"/>
      <c r="Q578" s="236"/>
      <c r="R578" s="236"/>
      <c r="V578" s="236"/>
      <c r="W578" s="165"/>
      <c r="X578" s="165"/>
      <c r="Y578" s="236"/>
      <c r="Z578" s="236"/>
    </row>
    <row r="579" spans="1:26" x14ac:dyDescent="0.2">
      <c r="B579" s="12" t="s">
        <v>32</v>
      </c>
      <c r="C579" s="72" t="s">
        <v>33</v>
      </c>
      <c r="D579" s="73"/>
      <c r="E579" s="209" t="s">
        <v>198</v>
      </c>
      <c r="F579" s="75">
        <f t="shared" ref="F579:K579" si="284">SUM(F555:F577)</f>
        <v>67095.543352480003</v>
      </c>
      <c r="G579" s="75">
        <f t="shared" si="284"/>
        <v>0</v>
      </c>
      <c r="H579" s="75">
        <f t="shared" si="284"/>
        <v>128</v>
      </c>
      <c r="I579" s="75">
        <f t="shared" si="284"/>
        <v>661370.3559030171</v>
      </c>
      <c r="J579" s="75">
        <f t="shared" si="284"/>
        <v>173133.70796826514</v>
      </c>
      <c r="K579" s="484">
        <f t="shared" si="284"/>
        <v>66945.228966582858</v>
      </c>
      <c r="L579" s="76"/>
      <c r="M579" s="30" t="s">
        <v>35</v>
      </c>
      <c r="N579" s="23"/>
      <c r="O579" s="448"/>
      <c r="R579" s="112"/>
      <c r="T579" s="176"/>
      <c r="W579" s="69"/>
      <c r="X579" s="70"/>
      <c r="Y579" s="71"/>
    </row>
    <row r="580" spans="1:26" ht="19.5" customHeight="1" thickBot="1" x14ac:dyDescent="0.25">
      <c r="B580" s="12" t="s">
        <v>36</v>
      </c>
      <c r="C580" s="72" t="s">
        <v>37</v>
      </c>
      <c r="D580" s="441" t="s">
        <v>35</v>
      </c>
      <c r="E580" s="166" t="s">
        <v>38</v>
      </c>
      <c r="F580" s="78">
        <f>F579/7*365</f>
        <v>3498553.3319507428</v>
      </c>
      <c r="G580" s="78">
        <f>+G579*6</f>
        <v>0</v>
      </c>
      <c r="H580" s="78">
        <f>H579/7*52</f>
        <v>950.85714285714278</v>
      </c>
      <c r="I580" s="78">
        <f>I579</f>
        <v>661370.3559030171</v>
      </c>
      <c r="J580" s="78">
        <f>J579</f>
        <v>173133.70796826514</v>
      </c>
      <c r="K580" s="133">
        <f>K579</f>
        <v>66945.228966582858</v>
      </c>
      <c r="L580" s="76"/>
      <c r="M580" s="80">
        <f>SUM(M555:M579)</f>
        <v>63297.682408000008</v>
      </c>
      <c r="N580" s="81"/>
      <c r="O580" s="449"/>
      <c r="P580" s="392"/>
      <c r="Q580" s="392"/>
      <c r="R580" s="58"/>
      <c r="S580" s="83"/>
      <c r="T580" s="454">
        <f>SUM(T555:T579)</f>
        <v>67095.543352480003</v>
      </c>
      <c r="U580" s="80">
        <f>SUM(U555:U579)</f>
        <v>63297.682408000008</v>
      </c>
      <c r="V580" s="22">
        <f>SUM(V555:V579)</f>
        <v>0</v>
      </c>
      <c r="W580" s="84"/>
      <c r="X580" s="85"/>
      <c r="Y580" s="135"/>
      <c r="Z580" s="136"/>
    </row>
    <row r="581" spans="1:26" ht="13.5" customHeight="1" x14ac:dyDescent="0.2">
      <c r="B581" s="12"/>
      <c r="E581" s="172"/>
      <c r="F581" s="76"/>
      <c r="G581" s="76"/>
      <c r="H581" s="76"/>
      <c r="I581" s="76"/>
      <c r="J581" s="76"/>
      <c r="K581" s="173"/>
      <c r="L581" s="76"/>
      <c r="N581" s="23"/>
      <c r="O581" s="448"/>
      <c r="R581" s="112"/>
      <c r="T581" s="176"/>
      <c r="W581" s="69"/>
      <c r="X581" s="70"/>
      <c r="Y581" s="71"/>
    </row>
    <row r="582" spans="1:26" ht="15" x14ac:dyDescent="0.25">
      <c r="B582" s="6"/>
      <c r="C582" s="34"/>
      <c r="D582" s="34" t="s">
        <v>585</v>
      </c>
      <c r="E582" s="34"/>
      <c r="F582" s="34"/>
      <c r="G582" s="34"/>
      <c r="H582" s="34"/>
      <c r="I582" s="390"/>
      <c r="J582" s="34"/>
      <c r="K582" s="34"/>
      <c r="L582" s="390"/>
      <c r="N582" s="23"/>
      <c r="O582" s="448"/>
      <c r="R582" s="154"/>
      <c r="T582" s="176"/>
      <c r="W582" s="69"/>
      <c r="X582" s="70"/>
      <c r="Y582" s="71"/>
    </row>
    <row r="583" spans="1:26" ht="15" x14ac:dyDescent="0.25">
      <c r="B583" s="388" t="s">
        <v>4</v>
      </c>
      <c r="C583" s="389"/>
      <c r="D583" s="34" t="s">
        <v>392</v>
      </c>
      <c r="E583" s="34"/>
      <c r="F583" s="390"/>
      <c r="G583" s="390"/>
      <c r="H583" s="521"/>
      <c r="I583" s="521"/>
      <c r="J583" s="390"/>
      <c r="K583" s="35"/>
      <c r="L583" s="389"/>
      <c r="N583" s="23"/>
      <c r="O583" s="448"/>
      <c r="R583" s="154"/>
      <c r="T583" s="176"/>
      <c r="W583" s="69"/>
      <c r="X583" s="70"/>
      <c r="Y583" s="71"/>
    </row>
    <row r="584" spans="1:26" ht="15.75" thickBot="1" x14ac:dyDescent="0.3">
      <c r="B584" s="8"/>
      <c r="C584" s="389"/>
      <c r="D584" s="34"/>
      <c r="E584" s="34"/>
      <c r="F584" s="390"/>
      <c r="G584" s="390"/>
      <c r="H584" s="390"/>
      <c r="I584" s="390"/>
      <c r="J584" s="390"/>
      <c r="K584" s="35"/>
      <c r="L584" s="389"/>
      <c r="N584" s="23"/>
      <c r="O584" s="448"/>
      <c r="R584" s="154"/>
      <c r="T584" s="176"/>
      <c r="W584" s="69"/>
      <c r="X584" s="70"/>
      <c r="Y584" s="71"/>
    </row>
    <row r="585" spans="1:26" ht="12.75" customHeight="1" x14ac:dyDescent="0.2">
      <c r="B585" s="523" t="s">
        <v>6</v>
      </c>
      <c r="C585" s="525" t="s">
        <v>7</v>
      </c>
      <c r="D585" s="525" t="s">
        <v>8</v>
      </c>
      <c r="E585" s="525" t="s">
        <v>9</v>
      </c>
      <c r="F585" s="527" t="s">
        <v>171</v>
      </c>
      <c r="G585" s="529" t="s">
        <v>11</v>
      </c>
      <c r="H585" s="529" t="s">
        <v>12</v>
      </c>
      <c r="I585" s="525" t="s">
        <v>13</v>
      </c>
      <c r="J585" s="531" t="s">
        <v>14</v>
      </c>
      <c r="K585" s="533" t="s">
        <v>15</v>
      </c>
      <c r="L585" s="40"/>
      <c r="M585" s="519" t="s">
        <v>16</v>
      </c>
      <c r="N585" s="519" t="s">
        <v>17</v>
      </c>
      <c r="O585" s="446"/>
      <c r="P585" s="517" t="s">
        <v>18</v>
      </c>
      <c r="Q585" s="517" t="s">
        <v>19</v>
      </c>
      <c r="R585" s="517" t="s">
        <v>20</v>
      </c>
      <c r="S585" s="518" t="s">
        <v>21</v>
      </c>
      <c r="T585" s="519" t="s">
        <v>22</v>
      </c>
      <c r="U585" s="519" t="s">
        <v>16</v>
      </c>
      <c r="V585" s="522" t="s">
        <v>23</v>
      </c>
      <c r="W585" s="522" t="s">
        <v>24</v>
      </c>
      <c r="X585" s="517" t="s">
        <v>25</v>
      </c>
      <c r="Y585" s="517" t="s">
        <v>26</v>
      </c>
      <c r="Z585" s="520" t="s">
        <v>27</v>
      </c>
    </row>
    <row r="586" spans="1:26" ht="13.5" customHeight="1" thickBot="1" x14ac:dyDescent="0.25">
      <c r="B586" s="524"/>
      <c r="C586" s="526"/>
      <c r="D586" s="526"/>
      <c r="E586" s="526"/>
      <c r="F586" s="528"/>
      <c r="G586" s="530"/>
      <c r="H586" s="530"/>
      <c r="I586" s="526"/>
      <c r="J586" s="532"/>
      <c r="K586" s="534"/>
      <c r="L586" s="40"/>
      <c r="M586" s="519"/>
      <c r="N586" s="519"/>
      <c r="O586" s="446"/>
      <c r="P586" s="517"/>
      <c r="Q586" s="517"/>
      <c r="R586" s="517"/>
      <c r="S586" s="518"/>
      <c r="T586" s="519"/>
      <c r="U586" s="519"/>
      <c r="V586" s="522"/>
      <c r="W586" s="522"/>
      <c r="X586" s="517"/>
      <c r="Y586" s="517"/>
      <c r="Z586" s="520"/>
    </row>
    <row r="587" spans="1:26" ht="13.5" thickBot="1" x14ac:dyDescent="0.25">
      <c r="D587" s="28"/>
      <c r="I587" s="96"/>
      <c r="J587" s="96"/>
      <c r="K587" s="137"/>
      <c r="N587" s="23"/>
      <c r="O587" s="448"/>
      <c r="T587" s="176"/>
      <c r="W587" s="69"/>
      <c r="X587" s="70"/>
      <c r="Y587" s="71"/>
    </row>
    <row r="588" spans="1:26" ht="12.75" customHeight="1" x14ac:dyDescent="0.2">
      <c r="A588" s="27">
        <v>382</v>
      </c>
      <c r="B588" s="396" t="s">
        <v>393</v>
      </c>
      <c r="C588" s="182" t="s">
        <v>63</v>
      </c>
      <c r="D588" s="213" t="s">
        <v>29</v>
      </c>
      <c r="E588" s="43">
        <v>44162</v>
      </c>
      <c r="F588" s="44">
        <v>1513.4256</v>
      </c>
      <c r="G588" s="44">
        <v>0</v>
      </c>
      <c r="H588" s="44"/>
      <c r="I588" s="44">
        <f t="shared" ref="I588:I597" si="285">F588/7*P588</f>
        <v>14918.052342857143</v>
      </c>
      <c r="J588" s="44">
        <f t="shared" ref="J588:J597" si="286">F588/7*Q588</f>
        <v>3372.7770514285712</v>
      </c>
      <c r="K588" s="121">
        <v>0</v>
      </c>
      <c r="M588" s="104">
        <v>1427.76</v>
      </c>
      <c r="N588" s="24">
        <f t="shared" ref="N588:N597" si="287">M588*(1+6%)</f>
        <v>1513.4256</v>
      </c>
      <c r="O588" s="447">
        <f t="shared" ref="O588:O597" si="288">N588-F588</f>
        <v>0</v>
      </c>
      <c r="P588" s="49">
        <v>69</v>
      </c>
      <c r="Q588" s="49">
        <v>15.6</v>
      </c>
      <c r="R588" s="50">
        <f>E588</f>
        <v>44162</v>
      </c>
      <c r="S588" s="51">
        <v>0</v>
      </c>
      <c r="T588" s="454">
        <f t="shared" ref="T588:T597" si="289">M588*(1+W588)</f>
        <v>1513.4256</v>
      </c>
      <c r="U588" s="53">
        <f>T588/1.06</f>
        <v>1427.76</v>
      </c>
      <c r="V588" s="183">
        <v>0</v>
      </c>
      <c r="W588" s="25">
        <v>0.06</v>
      </c>
      <c r="X588" s="54">
        <v>44742</v>
      </c>
      <c r="Y588" s="55">
        <f t="shared" ref="Y588:Y597" si="290">(YEAR(X588)-YEAR(E588))*12+MONTH(X588)-MONTH(E588)</f>
        <v>19</v>
      </c>
      <c r="Z588" s="56">
        <f t="shared" ref="Z588:Z597" si="291">Y588/12</f>
        <v>1.5833333333333333</v>
      </c>
    </row>
    <row r="589" spans="1:26" ht="12.75" customHeight="1" x14ac:dyDescent="0.2">
      <c r="A589" s="27">
        <v>383</v>
      </c>
      <c r="B589" s="370" t="s">
        <v>424</v>
      </c>
      <c r="C589" s="200" t="s">
        <v>423</v>
      </c>
      <c r="D589" s="159" t="s">
        <v>29</v>
      </c>
      <c r="E589" s="50">
        <v>44405</v>
      </c>
      <c r="F589" s="391">
        <v>1272</v>
      </c>
      <c r="G589" s="391">
        <v>0</v>
      </c>
      <c r="H589" s="391"/>
      <c r="I589" s="391">
        <f t="shared" si="285"/>
        <v>12538.285714285716</v>
      </c>
      <c r="J589" s="391">
        <f t="shared" si="286"/>
        <v>2834.7428571428572</v>
      </c>
      <c r="K589" s="126">
        <v>0</v>
      </c>
      <c r="M589" s="104">
        <v>1200</v>
      </c>
      <c r="N589" s="24">
        <f t="shared" si="287"/>
        <v>1272</v>
      </c>
      <c r="O589" s="447">
        <f t="shared" si="288"/>
        <v>0</v>
      </c>
      <c r="P589" s="49">
        <v>69</v>
      </c>
      <c r="Q589" s="49">
        <v>15.6</v>
      </c>
      <c r="R589" s="50">
        <f t="shared" ref="R589:R597" si="292">E589</f>
        <v>44405</v>
      </c>
      <c r="S589" s="51">
        <v>0</v>
      </c>
      <c r="T589" s="454">
        <f t="shared" si="289"/>
        <v>1272</v>
      </c>
      <c r="U589" s="53">
        <f>T589/1.06</f>
        <v>1200</v>
      </c>
      <c r="V589" s="183">
        <v>0</v>
      </c>
      <c r="W589" s="25">
        <v>0.06</v>
      </c>
      <c r="X589" s="54">
        <v>44742</v>
      </c>
      <c r="Y589" s="55">
        <f t="shared" si="290"/>
        <v>11</v>
      </c>
      <c r="Z589" s="56">
        <f t="shared" si="291"/>
        <v>0.91666666666666663</v>
      </c>
    </row>
    <row r="590" spans="1:26" x14ac:dyDescent="0.2">
      <c r="A590" s="27">
        <v>384</v>
      </c>
      <c r="B590" s="363" t="s">
        <v>540</v>
      </c>
      <c r="C590" s="105" t="s">
        <v>347</v>
      </c>
      <c r="D590" s="58" t="s">
        <v>42</v>
      </c>
      <c r="E590" s="50">
        <v>41965</v>
      </c>
      <c r="F590" s="391">
        <v>4462.6000000000004</v>
      </c>
      <c r="G590" s="391">
        <v>0</v>
      </c>
      <c r="H590" s="391"/>
      <c r="I590" s="391">
        <f t="shared" si="285"/>
        <v>43988.485714285714</v>
      </c>
      <c r="J590" s="391">
        <f t="shared" si="286"/>
        <v>13005.291428571429</v>
      </c>
      <c r="K590" s="126">
        <f>F590/7*12+S590+S590</f>
        <v>8320.4914285714294</v>
      </c>
      <c r="L590" s="163"/>
      <c r="M590" s="104">
        <v>4210</v>
      </c>
      <c r="N590" s="24">
        <f t="shared" si="287"/>
        <v>4462.6000000000004</v>
      </c>
      <c r="O590" s="447">
        <f t="shared" si="288"/>
        <v>0</v>
      </c>
      <c r="P590" s="49">
        <v>69</v>
      </c>
      <c r="Q590" s="49">
        <v>20.399999999999999</v>
      </c>
      <c r="R590" s="50">
        <f t="shared" si="292"/>
        <v>41965</v>
      </c>
      <c r="S590" s="51">
        <v>335.16</v>
      </c>
      <c r="T590" s="454">
        <f t="shared" si="289"/>
        <v>4462.6000000000004</v>
      </c>
      <c r="U590" s="53">
        <f t="shared" ref="U590:U597" si="293">T590/1.06</f>
        <v>4210</v>
      </c>
      <c r="V590" s="183">
        <v>0</v>
      </c>
      <c r="W590" s="25">
        <v>0.06</v>
      </c>
      <c r="X590" s="54">
        <v>44742</v>
      </c>
      <c r="Y590" s="55">
        <f t="shared" si="290"/>
        <v>91</v>
      </c>
      <c r="Z590" s="56">
        <f t="shared" si="291"/>
        <v>7.583333333333333</v>
      </c>
    </row>
    <row r="591" spans="1:26" x14ac:dyDescent="0.2">
      <c r="A591" s="27">
        <v>385</v>
      </c>
      <c r="B591" s="362" t="s">
        <v>394</v>
      </c>
      <c r="C591" s="105" t="s">
        <v>118</v>
      </c>
      <c r="D591" s="58" t="s">
        <v>42</v>
      </c>
      <c r="E591" s="50">
        <v>37559</v>
      </c>
      <c r="F591" s="391">
        <v>1598.48</v>
      </c>
      <c r="G591" s="391">
        <v>0</v>
      </c>
      <c r="H591" s="391"/>
      <c r="I591" s="391">
        <f t="shared" si="285"/>
        <v>15756.445714285714</v>
      </c>
      <c r="J591" s="391">
        <f t="shared" si="286"/>
        <v>4658.4274285714282</v>
      </c>
      <c r="K591" s="126">
        <f>F591/7*12+S591+S591</f>
        <v>3798.8914285714291</v>
      </c>
      <c r="L591" s="163"/>
      <c r="M591" s="104">
        <v>1508</v>
      </c>
      <c r="N591" s="24">
        <f t="shared" si="287"/>
        <v>1598.48</v>
      </c>
      <c r="O591" s="447">
        <f t="shared" si="288"/>
        <v>0</v>
      </c>
      <c r="P591" s="49">
        <v>69</v>
      </c>
      <c r="Q591" s="49">
        <v>20.399999999999999</v>
      </c>
      <c r="R591" s="50">
        <f t="shared" si="292"/>
        <v>37559</v>
      </c>
      <c r="S591" s="51">
        <v>529.32000000000005</v>
      </c>
      <c r="T591" s="454">
        <f t="shared" si="289"/>
        <v>1598.48</v>
      </c>
      <c r="U591" s="53">
        <f t="shared" si="293"/>
        <v>1508</v>
      </c>
      <c r="V591" s="183">
        <v>0</v>
      </c>
      <c r="W591" s="25">
        <v>0.06</v>
      </c>
      <c r="X591" s="54">
        <v>44742</v>
      </c>
      <c r="Y591" s="55">
        <f t="shared" si="290"/>
        <v>236</v>
      </c>
      <c r="Z591" s="56">
        <f t="shared" si="291"/>
        <v>19.666666666666668</v>
      </c>
    </row>
    <row r="592" spans="1:26" x14ac:dyDescent="0.2">
      <c r="A592" s="27">
        <v>386</v>
      </c>
      <c r="B592" s="362" t="s">
        <v>395</v>
      </c>
      <c r="C592" s="105" t="s">
        <v>118</v>
      </c>
      <c r="D592" s="58" t="s">
        <v>42</v>
      </c>
      <c r="E592" s="50">
        <v>37503</v>
      </c>
      <c r="F592" s="391">
        <v>1598.48</v>
      </c>
      <c r="G592" s="391">
        <v>0</v>
      </c>
      <c r="H592" s="391"/>
      <c r="I592" s="391">
        <f t="shared" si="285"/>
        <v>15756.445714285714</v>
      </c>
      <c r="J592" s="391">
        <f t="shared" si="286"/>
        <v>4658.4274285714282</v>
      </c>
      <c r="K592" s="126">
        <f>F592/7*12+S592+S592</f>
        <v>3798.8914285714291</v>
      </c>
      <c r="L592" s="163"/>
      <c r="M592" s="104">
        <v>1508</v>
      </c>
      <c r="N592" s="24">
        <f t="shared" si="287"/>
        <v>1598.48</v>
      </c>
      <c r="O592" s="447">
        <f t="shared" si="288"/>
        <v>0</v>
      </c>
      <c r="P592" s="49">
        <v>69</v>
      </c>
      <c r="Q592" s="49">
        <v>20.399999999999999</v>
      </c>
      <c r="R592" s="50">
        <f t="shared" si="292"/>
        <v>37503</v>
      </c>
      <c r="S592" s="51">
        <v>529.32000000000005</v>
      </c>
      <c r="T592" s="454">
        <f t="shared" si="289"/>
        <v>1598.48</v>
      </c>
      <c r="U592" s="53">
        <f t="shared" si="293"/>
        <v>1508</v>
      </c>
      <c r="V592" s="183">
        <v>0</v>
      </c>
      <c r="W592" s="25">
        <v>0.06</v>
      </c>
      <c r="X592" s="54">
        <v>44742</v>
      </c>
      <c r="Y592" s="55">
        <f t="shared" si="290"/>
        <v>237</v>
      </c>
      <c r="Z592" s="56">
        <f t="shared" si="291"/>
        <v>19.75</v>
      </c>
    </row>
    <row r="593" spans="1:26" x14ac:dyDescent="0.2">
      <c r="A593" s="27">
        <v>387</v>
      </c>
      <c r="B593" s="362" t="s">
        <v>396</v>
      </c>
      <c r="C593" s="105" t="s">
        <v>118</v>
      </c>
      <c r="D593" s="58" t="s">
        <v>42</v>
      </c>
      <c r="E593" s="50">
        <v>38531</v>
      </c>
      <c r="F593" s="391">
        <v>3014.5674960000006</v>
      </c>
      <c r="G593" s="391">
        <v>0</v>
      </c>
      <c r="H593" s="391"/>
      <c r="I593" s="391">
        <f t="shared" si="285"/>
        <v>29715.022460571432</v>
      </c>
      <c r="J593" s="391">
        <f t="shared" si="286"/>
        <v>8785.3109883428588</v>
      </c>
      <c r="K593" s="126">
        <f>F593/7*12+S593+S593</f>
        <v>6226.4699931428577</v>
      </c>
      <c r="L593" s="46"/>
      <c r="M593" s="104">
        <v>2843.9316000000003</v>
      </c>
      <c r="N593" s="24">
        <f t="shared" si="287"/>
        <v>3014.5674960000006</v>
      </c>
      <c r="O593" s="447">
        <f t="shared" si="288"/>
        <v>0</v>
      </c>
      <c r="P593" s="49">
        <v>69</v>
      </c>
      <c r="Q593" s="49">
        <v>20.399999999999999</v>
      </c>
      <c r="R593" s="50">
        <f t="shared" si="292"/>
        <v>38531</v>
      </c>
      <c r="S593" s="51">
        <v>529.32000000000005</v>
      </c>
      <c r="T593" s="454">
        <f t="shared" si="289"/>
        <v>3014.5674960000006</v>
      </c>
      <c r="U593" s="53">
        <f t="shared" si="293"/>
        <v>2843.9316000000003</v>
      </c>
      <c r="V593" s="183">
        <v>0</v>
      </c>
      <c r="W593" s="25">
        <v>0.06</v>
      </c>
      <c r="X593" s="54">
        <v>44742</v>
      </c>
      <c r="Y593" s="55">
        <f t="shared" si="290"/>
        <v>204</v>
      </c>
      <c r="Z593" s="56">
        <f t="shared" si="291"/>
        <v>17</v>
      </c>
    </row>
    <row r="594" spans="1:26" x14ac:dyDescent="0.2">
      <c r="A594" s="27">
        <v>388</v>
      </c>
      <c r="B594" s="363" t="s">
        <v>397</v>
      </c>
      <c r="C594" s="105" t="s">
        <v>48</v>
      </c>
      <c r="D594" s="58" t="s">
        <v>42</v>
      </c>
      <c r="E594" s="50">
        <v>44162</v>
      </c>
      <c r="F594" s="391">
        <v>1165.4064000000001</v>
      </c>
      <c r="G594" s="391">
        <v>0</v>
      </c>
      <c r="H594" s="391"/>
      <c r="I594" s="391">
        <f t="shared" si="285"/>
        <v>11487.577371428571</v>
      </c>
      <c r="J594" s="391">
        <f t="shared" si="286"/>
        <v>2597.1914057142858</v>
      </c>
      <c r="K594" s="126">
        <v>0</v>
      </c>
      <c r="L594" s="46"/>
      <c r="M594" s="104">
        <v>1099.44</v>
      </c>
      <c r="N594" s="24">
        <f t="shared" si="287"/>
        <v>1165.4064000000001</v>
      </c>
      <c r="O594" s="447">
        <f t="shared" si="288"/>
        <v>0</v>
      </c>
      <c r="P594" s="49">
        <v>69</v>
      </c>
      <c r="Q594" s="49">
        <v>15.6</v>
      </c>
      <c r="R594" s="50">
        <f t="shared" si="292"/>
        <v>44162</v>
      </c>
      <c r="S594" s="51">
        <v>0</v>
      </c>
      <c r="T594" s="454">
        <f t="shared" si="289"/>
        <v>1165.4064000000001</v>
      </c>
      <c r="U594" s="53">
        <f t="shared" si="293"/>
        <v>1099.44</v>
      </c>
      <c r="V594" s="183">
        <v>0</v>
      </c>
      <c r="W594" s="25">
        <v>0.06</v>
      </c>
      <c r="X594" s="54">
        <v>44742</v>
      </c>
      <c r="Y594" s="55">
        <f t="shared" si="290"/>
        <v>19</v>
      </c>
      <c r="Z594" s="56">
        <f t="shared" si="291"/>
        <v>1.5833333333333333</v>
      </c>
    </row>
    <row r="595" spans="1:26" x14ac:dyDescent="0.2">
      <c r="A595" s="27">
        <v>389</v>
      </c>
      <c r="B595" s="363" t="s">
        <v>447</v>
      </c>
      <c r="C595" s="105" t="s">
        <v>48</v>
      </c>
      <c r="D595" s="58" t="s">
        <v>29</v>
      </c>
      <c r="E595" s="50">
        <v>44333</v>
      </c>
      <c r="F595" s="391">
        <v>1717.2</v>
      </c>
      <c r="G595" s="391">
        <v>0</v>
      </c>
      <c r="H595" s="391"/>
      <c r="I595" s="391">
        <f t="shared" si="285"/>
        <v>16926.685714285715</v>
      </c>
      <c r="J595" s="391">
        <f t="shared" si="286"/>
        <v>3826.9028571428571</v>
      </c>
      <c r="K595" s="126">
        <v>0</v>
      </c>
      <c r="L595" s="46"/>
      <c r="M595" s="104">
        <v>1620</v>
      </c>
      <c r="N595" s="24">
        <f t="shared" si="287"/>
        <v>1717.2</v>
      </c>
      <c r="O595" s="447">
        <f t="shared" si="288"/>
        <v>0</v>
      </c>
      <c r="P595" s="49">
        <v>69</v>
      </c>
      <c r="Q595" s="49">
        <v>15.6</v>
      </c>
      <c r="R595" s="50">
        <f t="shared" si="292"/>
        <v>44333</v>
      </c>
      <c r="S595" s="51">
        <v>0</v>
      </c>
      <c r="T595" s="454">
        <f t="shared" si="289"/>
        <v>1717.2</v>
      </c>
      <c r="U595" s="53">
        <f t="shared" si="293"/>
        <v>1620</v>
      </c>
      <c r="V595" s="183">
        <v>0</v>
      </c>
      <c r="W595" s="25">
        <v>0.06</v>
      </c>
      <c r="X595" s="54">
        <v>44742</v>
      </c>
      <c r="Y595" s="55">
        <f t="shared" si="290"/>
        <v>13</v>
      </c>
      <c r="Z595" s="56">
        <f t="shared" si="291"/>
        <v>1.0833333333333333</v>
      </c>
    </row>
    <row r="596" spans="1:26" x14ac:dyDescent="0.2">
      <c r="A596" s="27">
        <v>390</v>
      </c>
      <c r="B596" s="362" t="s">
        <v>398</v>
      </c>
      <c r="C596" s="105" t="s">
        <v>63</v>
      </c>
      <c r="D596" s="58" t="s">
        <v>42</v>
      </c>
      <c r="E596" s="50">
        <v>43252</v>
      </c>
      <c r="F596" s="391">
        <v>1616.0703141600004</v>
      </c>
      <c r="G596" s="391">
        <v>0</v>
      </c>
      <c r="H596" s="391"/>
      <c r="I596" s="391">
        <f t="shared" si="285"/>
        <v>15929.835953862863</v>
      </c>
      <c r="J596" s="391">
        <f t="shared" si="286"/>
        <v>4155.6093792685724</v>
      </c>
      <c r="K596" s="126">
        <v>0</v>
      </c>
      <c r="L596" s="46"/>
      <c r="M596" s="104">
        <v>1524.5946360000003</v>
      </c>
      <c r="N596" s="24">
        <f t="shared" si="287"/>
        <v>1616.0703141600004</v>
      </c>
      <c r="O596" s="447">
        <f t="shared" si="288"/>
        <v>0</v>
      </c>
      <c r="P596" s="49">
        <v>69</v>
      </c>
      <c r="Q596" s="49">
        <v>18</v>
      </c>
      <c r="R596" s="50">
        <f t="shared" si="292"/>
        <v>43252</v>
      </c>
      <c r="S596" s="51">
        <v>0</v>
      </c>
      <c r="T596" s="454">
        <f t="shared" si="289"/>
        <v>1616.0703141600004</v>
      </c>
      <c r="U596" s="53">
        <f t="shared" si="293"/>
        <v>1524.5946360000003</v>
      </c>
      <c r="V596" s="183">
        <v>0</v>
      </c>
      <c r="W596" s="25">
        <v>0.06</v>
      </c>
      <c r="X596" s="54">
        <v>44742</v>
      </c>
      <c r="Y596" s="55">
        <f t="shared" si="290"/>
        <v>48</v>
      </c>
      <c r="Z596" s="56">
        <f t="shared" si="291"/>
        <v>4</v>
      </c>
    </row>
    <row r="597" spans="1:26" ht="13.5" customHeight="1" thickBot="1" x14ac:dyDescent="0.25">
      <c r="A597" s="27">
        <v>391</v>
      </c>
      <c r="B597" s="397" t="s">
        <v>399</v>
      </c>
      <c r="C597" s="107" t="s">
        <v>118</v>
      </c>
      <c r="D597" s="170" t="s">
        <v>42</v>
      </c>
      <c r="E597" s="139">
        <v>35487</v>
      </c>
      <c r="F597" s="65">
        <v>2109.4</v>
      </c>
      <c r="G597" s="65">
        <v>0</v>
      </c>
      <c r="H597" s="65"/>
      <c r="I597" s="65">
        <f t="shared" si="285"/>
        <v>20792.657142857144</v>
      </c>
      <c r="J597" s="65">
        <f t="shared" si="286"/>
        <v>6147.3942857142856</v>
      </c>
      <c r="K597" s="371">
        <f>F597/7*12+S597+S597</f>
        <v>4990.7142857142862</v>
      </c>
      <c r="L597" s="127"/>
      <c r="M597" s="104">
        <v>1990</v>
      </c>
      <c r="N597" s="24">
        <f t="shared" si="287"/>
        <v>2109.4</v>
      </c>
      <c r="O597" s="447">
        <f t="shared" si="288"/>
        <v>0</v>
      </c>
      <c r="P597" s="49">
        <v>69</v>
      </c>
      <c r="Q597" s="49">
        <v>20.399999999999999</v>
      </c>
      <c r="R597" s="50">
        <f t="shared" si="292"/>
        <v>35487</v>
      </c>
      <c r="S597" s="51">
        <v>687.3</v>
      </c>
      <c r="T597" s="454">
        <f t="shared" si="289"/>
        <v>2109.4</v>
      </c>
      <c r="U597" s="53">
        <f t="shared" si="293"/>
        <v>1990</v>
      </c>
      <c r="V597" s="183">
        <v>0</v>
      </c>
      <c r="W597" s="25">
        <v>0.06</v>
      </c>
      <c r="X597" s="54">
        <v>44742</v>
      </c>
      <c r="Y597" s="55">
        <f t="shared" si="290"/>
        <v>304</v>
      </c>
      <c r="Z597" s="56">
        <f t="shared" si="291"/>
        <v>25.333333333333332</v>
      </c>
    </row>
    <row r="598" spans="1:26" ht="13.5" thickBot="1" x14ac:dyDescent="0.25">
      <c r="A598" s="11"/>
      <c r="B598" s="16"/>
      <c r="C598" s="111"/>
      <c r="D598" s="116"/>
      <c r="E598" s="154"/>
      <c r="F598" s="114"/>
      <c r="G598" s="114"/>
      <c r="H598" s="114"/>
      <c r="I598" s="114"/>
      <c r="J598" s="114"/>
      <c r="K598" s="115"/>
      <c r="L598" s="127"/>
      <c r="M598" s="86"/>
      <c r="N598" s="23"/>
      <c r="O598" s="448"/>
      <c r="R598" s="237"/>
      <c r="T598" s="176"/>
      <c r="W598" s="69"/>
      <c r="X598" s="70"/>
      <c r="Y598" s="71"/>
    </row>
    <row r="599" spans="1:26" x14ac:dyDescent="0.2">
      <c r="B599" s="12" t="s">
        <v>32</v>
      </c>
      <c r="C599" s="72" t="s">
        <v>33</v>
      </c>
      <c r="D599" s="73"/>
      <c r="E599" s="209" t="s">
        <v>198</v>
      </c>
      <c r="F599" s="75">
        <f t="shared" ref="F599:K599" si="294">SUM(F588:F597)</f>
        <v>20067.62981016</v>
      </c>
      <c r="G599" s="75">
        <f t="shared" si="294"/>
        <v>0</v>
      </c>
      <c r="H599" s="75">
        <f t="shared" si="294"/>
        <v>0</v>
      </c>
      <c r="I599" s="75">
        <f t="shared" si="294"/>
        <v>197809.49384300574</v>
      </c>
      <c r="J599" s="75">
        <f t="shared" si="294"/>
        <v>54042.07511046857</v>
      </c>
      <c r="K599" s="484">
        <f t="shared" si="294"/>
        <v>27135.458564571432</v>
      </c>
      <c r="L599" s="76"/>
      <c r="M599" s="30" t="s">
        <v>35</v>
      </c>
      <c r="N599" s="23"/>
      <c r="O599" s="448"/>
      <c r="R599" s="112"/>
      <c r="T599" s="176"/>
      <c r="W599" s="69"/>
      <c r="X599" s="70"/>
      <c r="Y599" s="71"/>
    </row>
    <row r="600" spans="1:26" ht="19.5" customHeight="1" thickBot="1" x14ac:dyDescent="0.25">
      <c r="B600" s="12" t="s">
        <v>36</v>
      </c>
      <c r="C600" s="72" t="s">
        <v>37</v>
      </c>
      <c r="D600" s="441" t="s">
        <v>35</v>
      </c>
      <c r="E600" s="166" t="s">
        <v>38</v>
      </c>
      <c r="F600" s="78">
        <f>F599/7*365</f>
        <v>1046383.5543869144</v>
      </c>
      <c r="G600" s="78">
        <f>+G599*6</f>
        <v>0</v>
      </c>
      <c r="H600" s="78">
        <f>H599/7*366</f>
        <v>0</v>
      </c>
      <c r="I600" s="78">
        <f>I599</f>
        <v>197809.49384300574</v>
      </c>
      <c r="J600" s="78">
        <f>J599</f>
        <v>54042.07511046857</v>
      </c>
      <c r="K600" s="133">
        <f>K599</f>
        <v>27135.458564571432</v>
      </c>
      <c r="L600" s="76"/>
      <c r="M600" s="80">
        <f>SUM(M588:M599)</f>
        <v>18931.726236000002</v>
      </c>
      <c r="N600" s="81"/>
      <c r="O600" s="449"/>
      <c r="P600" s="392"/>
      <c r="Q600" s="392"/>
      <c r="R600" s="58"/>
      <c r="S600" s="83"/>
      <c r="T600" s="150">
        <f>SUM(T588:T599)</f>
        <v>20067.62981016</v>
      </c>
      <c r="U600" s="80">
        <f>SUM(U588:U599)</f>
        <v>18931.726236000002</v>
      </c>
      <c r="V600" s="22">
        <f>SUM(V588:V599)</f>
        <v>0</v>
      </c>
      <c r="W600" s="84"/>
      <c r="X600" s="85"/>
      <c r="Y600" s="135"/>
      <c r="Z600" s="136"/>
    </row>
    <row r="601" spans="1:26" ht="13.5" customHeight="1" x14ac:dyDescent="0.2">
      <c r="N601" s="23"/>
      <c r="O601" s="448"/>
      <c r="R601" s="227"/>
      <c r="T601" s="176"/>
      <c r="W601" s="69"/>
      <c r="X601" s="70"/>
      <c r="Y601" s="71"/>
    </row>
  </sheetData>
  <mergeCells count="488">
    <mergeCell ref="D8:E8"/>
    <mergeCell ref="H8:I8"/>
    <mergeCell ref="B10:B11"/>
    <mergeCell ref="C10:C11"/>
    <mergeCell ref="D10:D11"/>
    <mergeCell ref="E10:E11"/>
    <mergeCell ref="F10:F11"/>
    <mergeCell ref="G10:G11"/>
    <mergeCell ref="H10:H11"/>
    <mergeCell ref="I10:I11"/>
    <mergeCell ref="D20:E20"/>
    <mergeCell ref="H20:I20"/>
    <mergeCell ref="B22:B23"/>
    <mergeCell ref="C22:C23"/>
    <mergeCell ref="D22:D23"/>
    <mergeCell ref="E22:E23"/>
    <mergeCell ref="F22:F23"/>
    <mergeCell ref="R10:R11"/>
    <mergeCell ref="S10:S11"/>
    <mergeCell ref="J10:J11"/>
    <mergeCell ref="K10:K11"/>
    <mergeCell ref="M10:M11"/>
    <mergeCell ref="N10:N11"/>
    <mergeCell ref="P10:P11"/>
    <mergeCell ref="Q10:Q11"/>
    <mergeCell ref="G22:G23"/>
    <mergeCell ref="H22:H23"/>
    <mergeCell ref="I22:I23"/>
    <mergeCell ref="J22:J23"/>
    <mergeCell ref="K22:K23"/>
    <mergeCell ref="M22:M23"/>
    <mergeCell ref="N22:N23"/>
    <mergeCell ref="P22:P23"/>
    <mergeCell ref="Q22:Q23"/>
    <mergeCell ref="X10:X11"/>
    <mergeCell ref="Y10:Y11"/>
    <mergeCell ref="Z10:Z11"/>
    <mergeCell ref="T10:T11"/>
    <mergeCell ref="U10:U11"/>
    <mergeCell ref="V10:V11"/>
    <mergeCell ref="W10:W11"/>
    <mergeCell ref="U22:U23"/>
    <mergeCell ref="V22:V23"/>
    <mergeCell ref="W22:W23"/>
    <mergeCell ref="X22:X23"/>
    <mergeCell ref="Y22:Y23"/>
    <mergeCell ref="Z22:Z23"/>
    <mergeCell ref="R22:R23"/>
    <mergeCell ref="S22:S23"/>
    <mergeCell ref="T22:T23"/>
    <mergeCell ref="D35:E35"/>
    <mergeCell ref="H35:I35"/>
    <mergeCell ref="B37:B38"/>
    <mergeCell ref="C37:C38"/>
    <mergeCell ref="D37:D38"/>
    <mergeCell ref="E37:E38"/>
    <mergeCell ref="F37:F38"/>
    <mergeCell ref="G37:G38"/>
    <mergeCell ref="H37:H38"/>
    <mergeCell ref="I37:I38"/>
    <mergeCell ref="B49:B50"/>
    <mergeCell ref="C49:C50"/>
    <mergeCell ref="D49:D50"/>
    <mergeCell ref="E49:E50"/>
    <mergeCell ref="F49:F50"/>
    <mergeCell ref="R37:R38"/>
    <mergeCell ref="S37:S38"/>
    <mergeCell ref="T37:T38"/>
    <mergeCell ref="U37:U38"/>
    <mergeCell ref="J37:J38"/>
    <mergeCell ref="K37:K38"/>
    <mergeCell ref="M37:M38"/>
    <mergeCell ref="N37:N38"/>
    <mergeCell ref="P37:P38"/>
    <mergeCell ref="Q37:Q38"/>
    <mergeCell ref="G49:G50"/>
    <mergeCell ref="H49:H50"/>
    <mergeCell ref="I49:I50"/>
    <mergeCell ref="J49:J50"/>
    <mergeCell ref="K49:K50"/>
    <mergeCell ref="M49:M50"/>
    <mergeCell ref="X37:X38"/>
    <mergeCell ref="Y37:Y38"/>
    <mergeCell ref="Z37:Z38"/>
    <mergeCell ref="D47:H47"/>
    <mergeCell ref="J47:K47"/>
    <mergeCell ref="V37:V38"/>
    <mergeCell ref="W37:W38"/>
    <mergeCell ref="U49:U50"/>
    <mergeCell ref="V49:V50"/>
    <mergeCell ref="W49:W50"/>
    <mergeCell ref="X49:X50"/>
    <mergeCell ref="Y49:Y50"/>
    <mergeCell ref="Z49:Z50"/>
    <mergeCell ref="N49:N50"/>
    <mergeCell ref="P49:P50"/>
    <mergeCell ref="Q49:Q50"/>
    <mergeCell ref="R49:R50"/>
    <mergeCell ref="S49:S50"/>
    <mergeCell ref="T49:T50"/>
    <mergeCell ref="D88:E88"/>
    <mergeCell ref="H88:I88"/>
    <mergeCell ref="B90:B91"/>
    <mergeCell ref="C90:C91"/>
    <mergeCell ref="D90:D91"/>
    <mergeCell ref="E90:E91"/>
    <mergeCell ref="F90:F91"/>
    <mergeCell ref="G90:G91"/>
    <mergeCell ref="H90:H91"/>
    <mergeCell ref="I90:I91"/>
    <mergeCell ref="D109:E109"/>
    <mergeCell ref="H109:I109"/>
    <mergeCell ref="B111:B112"/>
    <mergeCell ref="C111:C112"/>
    <mergeCell ref="D111:D112"/>
    <mergeCell ref="E111:E112"/>
    <mergeCell ref="F111:F112"/>
    <mergeCell ref="R90:R91"/>
    <mergeCell ref="S90:S91"/>
    <mergeCell ref="J90:J91"/>
    <mergeCell ref="K90:K91"/>
    <mergeCell ref="M90:M91"/>
    <mergeCell ref="N90:N91"/>
    <mergeCell ref="P90:P91"/>
    <mergeCell ref="Q90:Q91"/>
    <mergeCell ref="G111:G112"/>
    <mergeCell ref="H111:H112"/>
    <mergeCell ref="I111:I112"/>
    <mergeCell ref="J111:J112"/>
    <mergeCell ref="K111:K112"/>
    <mergeCell ref="M111:M112"/>
    <mergeCell ref="N111:N112"/>
    <mergeCell ref="P111:P112"/>
    <mergeCell ref="Q111:Q112"/>
    <mergeCell ref="X90:X91"/>
    <mergeCell ref="Y90:Y91"/>
    <mergeCell ref="Z90:Z91"/>
    <mergeCell ref="T90:T91"/>
    <mergeCell ref="U90:U91"/>
    <mergeCell ref="V90:V91"/>
    <mergeCell ref="W90:W91"/>
    <mergeCell ref="U111:U112"/>
    <mergeCell ref="V111:V112"/>
    <mergeCell ref="W111:W112"/>
    <mergeCell ref="X111:X112"/>
    <mergeCell ref="Y111:Y112"/>
    <mergeCell ref="Z111:Z112"/>
    <mergeCell ref="Z141:Z142"/>
    <mergeCell ref="R111:R112"/>
    <mergeCell ref="S111:S112"/>
    <mergeCell ref="T111:T112"/>
    <mergeCell ref="D123:E123"/>
    <mergeCell ref="H123:I123"/>
    <mergeCell ref="B125:B126"/>
    <mergeCell ref="C125:C126"/>
    <mergeCell ref="D125:D126"/>
    <mergeCell ref="E125:E126"/>
    <mergeCell ref="F125:F126"/>
    <mergeCell ref="G125:G126"/>
    <mergeCell ref="H125:H126"/>
    <mergeCell ref="I125:I126"/>
    <mergeCell ref="N141:N142"/>
    <mergeCell ref="X125:X126"/>
    <mergeCell ref="Y125:Y126"/>
    <mergeCell ref="Z125:Z126"/>
    <mergeCell ref="H139:I139"/>
    <mergeCell ref="B141:B142"/>
    <mergeCell ref="C141:C142"/>
    <mergeCell ref="D141:D142"/>
    <mergeCell ref="E141:E142"/>
    <mergeCell ref="F141:F142"/>
    <mergeCell ref="G141:G142"/>
    <mergeCell ref="R125:R126"/>
    <mergeCell ref="S125:S126"/>
    <mergeCell ref="T125:T126"/>
    <mergeCell ref="U125:U126"/>
    <mergeCell ref="V125:V126"/>
    <mergeCell ref="W125:W126"/>
    <mergeCell ref="J125:J126"/>
    <mergeCell ref="K125:K126"/>
    <mergeCell ref="M125:M126"/>
    <mergeCell ref="N125:N126"/>
    <mergeCell ref="P125:P126"/>
    <mergeCell ref="Q125:Q126"/>
    <mergeCell ref="M141:M142"/>
    <mergeCell ref="Y141:Y142"/>
    <mergeCell ref="B164:B165"/>
    <mergeCell ref="C164:C165"/>
    <mergeCell ref="D164:D165"/>
    <mergeCell ref="E164:E165"/>
    <mergeCell ref="F164:F165"/>
    <mergeCell ref="G164:G165"/>
    <mergeCell ref="V141:V142"/>
    <mergeCell ref="W141:W142"/>
    <mergeCell ref="X141:X142"/>
    <mergeCell ref="V164:V165"/>
    <mergeCell ref="W164:W165"/>
    <mergeCell ref="X164:X165"/>
    <mergeCell ref="H162:I162"/>
    <mergeCell ref="P141:P142"/>
    <mergeCell ref="Q141:Q142"/>
    <mergeCell ref="R141:R142"/>
    <mergeCell ref="S141:S142"/>
    <mergeCell ref="T141:T142"/>
    <mergeCell ref="U141:U142"/>
    <mergeCell ref="H141:H142"/>
    <mergeCell ref="I141:I142"/>
    <mergeCell ref="J141:J142"/>
    <mergeCell ref="K141:K142"/>
    <mergeCell ref="Y164:Y165"/>
    <mergeCell ref="Z164:Z165"/>
    <mergeCell ref="H190:I190"/>
    <mergeCell ref="P164:P165"/>
    <mergeCell ref="Q164:Q165"/>
    <mergeCell ref="R164:R165"/>
    <mergeCell ref="S164:S165"/>
    <mergeCell ref="T164:T165"/>
    <mergeCell ref="U164:U165"/>
    <mergeCell ref="H164:H165"/>
    <mergeCell ref="I164:I165"/>
    <mergeCell ref="J164:J165"/>
    <mergeCell ref="K164:K165"/>
    <mergeCell ref="M164:M165"/>
    <mergeCell ref="N164:N165"/>
    <mergeCell ref="Y192:Y193"/>
    <mergeCell ref="Z192:Z193"/>
    <mergeCell ref="H206:I206"/>
    <mergeCell ref="P192:P193"/>
    <mergeCell ref="Q192:Q193"/>
    <mergeCell ref="R192:R193"/>
    <mergeCell ref="S192:S193"/>
    <mergeCell ref="T192:T193"/>
    <mergeCell ref="U192:U193"/>
    <mergeCell ref="H192:H193"/>
    <mergeCell ref="I192:I193"/>
    <mergeCell ref="J192:J193"/>
    <mergeCell ref="K192:K193"/>
    <mergeCell ref="M192:M193"/>
    <mergeCell ref="N192:N193"/>
    <mergeCell ref="B208:B209"/>
    <mergeCell ref="C208:C209"/>
    <mergeCell ref="D208:D209"/>
    <mergeCell ref="E208:E209"/>
    <mergeCell ref="F208:F209"/>
    <mergeCell ref="G208:G209"/>
    <mergeCell ref="V192:V193"/>
    <mergeCell ref="W192:W193"/>
    <mergeCell ref="X192:X193"/>
    <mergeCell ref="B192:B193"/>
    <mergeCell ref="C192:C193"/>
    <mergeCell ref="D192:D193"/>
    <mergeCell ref="E192:E193"/>
    <mergeCell ref="F192:F193"/>
    <mergeCell ref="G192:G193"/>
    <mergeCell ref="V208:V209"/>
    <mergeCell ref="W208:W209"/>
    <mergeCell ref="X208:X209"/>
    <mergeCell ref="Y208:Y209"/>
    <mergeCell ref="Z208:Z209"/>
    <mergeCell ref="H221:I221"/>
    <mergeCell ref="P208:P209"/>
    <mergeCell ref="Q208:Q209"/>
    <mergeCell ref="R208:R209"/>
    <mergeCell ref="S208:S209"/>
    <mergeCell ref="T208:T209"/>
    <mergeCell ref="U208:U209"/>
    <mergeCell ref="H208:H209"/>
    <mergeCell ref="I208:I209"/>
    <mergeCell ref="J208:J209"/>
    <mergeCell ref="K208:K209"/>
    <mergeCell ref="M208:M209"/>
    <mergeCell ref="N208:N209"/>
    <mergeCell ref="Y223:Y224"/>
    <mergeCell ref="Z223:Z224"/>
    <mergeCell ref="H233:I233"/>
    <mergeCell ref="P223:P224"/>
    <mergeCell ref="Q223:Q224"/>
    <mergeCell ref="R223:R224"/>
    <mergeCell ref="S223:S224"/>
    <mergeCell ref="T223:T224"/>
    <mergeCell ref="U223:U224"/>
    <mergeCell ref="H223:H224"/>
    <mergeCell ref="I223:I224"/>
    <mergeCell ref="J223:J224"/>
    <mergeCell ref="K223:K224"/>
    <mergeCell ref="M223:M224"/>
    <mergeCell ref="N223:N224"/>
    <mergeCell ref="B235:B236"/>
    <mergeCell ref="C235:C236"/>
    <mergeCell ref="D235:D236"/>
    <mergeCell ref="E235:E236"/>
    <mergeCell ref="F235:F236"/>
    <mergeCell ref="G235:G236"/>
    <mergeCell ref="V223:V224"/>
    <mergeCell ref="W223:W224"/>
    <mergeCell ref="X223:X224"/>
    <mergeCell ref="B223:B224"/>
    <mergeCell ref="C223:C224"/>
    <mergeCell ref="D223:D224"/>
    <mergeCell ref="E223:E224"/>
    <mergeCell ref="F223:F224"/>
    <mergeCell ref="G223:G224"/>
    <mergeCell ref="V235:V236"/>
    <mergeCell ref="W235:W236"/>
    <mergeCell ref="X235:X236"/>
    <mergeCell ref="Y235:Y236"/>
    <mergeCell ref="Z235:Z236"/>
    <mergeCell ref="H254:I254"/>
    <mergeCell ref="P235:P236"/>
    <mergeCell ref="Q235:Q236"/>
    <mergeCell ref="R235:R236"/>
    <mergeCell ref="S235:S236"/>
    <mergeCell ref="T235:T236"/>
    <mergeCell ref="U235:U236"/>
    <mergeCell ref="H235:H236"/>
    <mergeCell ref="I235:I236"/>
    <mergeCell ref="J235:J236"/>
    <mergeCell ref="K235:K236"/>
    <mergeCell ref="M235:M236"/>
    <mergeCell ref="N235:N236"/>
    <mergeCell ref="Y256:Y257"/>
    <mergeCell ref="Z256:Z257"/>
    <mergeCell ref="H279:I279"/>
    <mergeCell ref="P256:P257"/>
    <mergeCell ref="Q256:Q257"/>
    <mergeCell ref="R256:R257"/>
    <mergeCell ref="S256:S257"/>
    <mergeCell ref="T256:T257"/>
    <mergeCell ref="U256:U257"/>
    <mergeCell ref="H256:H257"/>
    <mergeCell ref="I256:I257"/>
    <mergeCell ref="J256:J257"/>
    <mergeCell ref="K256:K257"/>
    <mergeCell ref="M256:M257"/>
    <mergeCell ref="N256:N257"/>
    <mergeCell ref="B281:B282"/>
    <mergeCell ref="C281:C282"/>
    <mergeCell ref="D281:D282"/>
    <mergeCell ref="E281:E282"/>
    <mergeCell ref="F281:F282"/>
    <mergeCell ref="G281:G282"/>
    <mergeCell ref="V256:V257"/>
    <mergeCell ref="W256:W257"/>
    <mergeCell ref="X256:X257"/>
    <mergeCell ref="B256:B257"/>
    <mergeCell ref="C256:C257"/>
    <mergeCell ref="D256:D257"/>
    <mergeCell ref="E256:E257"/>
    <mergeCell ref="F256:F257"/>
    <mergeCell ref="G256:G257"/>
    <mergeCell ref="V281:V282"/>
    <mergeCell ref="W281:W282"/>
    <mergeCell ref="X281:X282"/>
    <mergeCell ref="Y281:Y282"/>
    <mergeCell ref="Z281:Z282"/>
    <mergeCell ref="H415:I415"/>
    <mergeCell ref="P281:P282"/>
    <mergeCell ref="Q281:Q282"/>
    <mergeCell ref="R281:R282"/>
    <mergeCell ref="S281:S282"/>
    <mergeCell ref="T281:T282"/>
    <mergeCell ref="U281:U282"/>
    <mergeCell ref="H281:H282"/>
    <mergeCell ref="I281:I282"/>
    <mergeCell ref="J281:J282"/>
    <mergeCell ref="K281:K282"/>
    <mergeCell ref="M281:M282"/>
    <mergeCell ref="N281:N282"/>
    <mergeCell ref="Y417:Y418"/>
    <mergeCell ref="Z417:Z418"/>
    <mergeCell ref="H432:I432"/>
    <mergeCell ref="P417:P418"/>
    <mergeCell ref="Q417:Q418"/>
    <mergeCell ref="R417:R418"/>
    <mergeCell ref="S417:S418"/>
    <mergeCell ref="T417:T418"/>
    <mergeCell ref="U417:U418"/>
    <mergeCell ref="H417:H418"/>
    <mergeCell ref="I417:I418"/>
    <mergeCell ref="J417:J418"/>
    <mergeCell ref="K417:K418"/>
    <mergeCell ref="M417:M418"/>
    <mergeCell ref="N417:N418"/>
    <mergeCell ref="B434:B435"/>
    <mergeCell ref="C434:C435"/>
    <mergeCell ref="D434:D435"/>
    <mergeCell ref="E434:E435"/>
    <mergeCell ref="F434:F435"/>
    <mergeCell ref="G434:G435"/>
    <mergeCell ref="V417:V418"/>
    <mergeCell ref="W417:W418"/>
    <mergeCell ref="X417:X418"/>
    <mergeCell ref="B417:B418"/>
    <mergeCell ref="C417:C418"/>
    <mergeCell ref="D417:D418"/>
    <mergeCell ref="E417:E418"/>
    <mergeCell ref="F417:F418"/>
    <mergeCell ref="G417:G418"/>
    <mergeCell ref="V434:V435"/>
    <mergeCell ref="W434:W435"/>
    <mergeCell ref="X434:X435"/>
    <mergeCell ref="Y434:Y435"/>
    <mergeCell ref="Z434:Z435"/>
    <mergeCell ref="H458:I458"/>
    <mergeCell ref="P434:P435"/>
    <mergeCell ref="Q434:Q435"/>
    <mergeCell ref="R434:R435"/>
    <mergeCell ref="S434:S435"/>
    <mergeCell ref="T434:T435"/>
    <mergeCell ref="U434:U435"/>
    <mergeCell ref="H434:H435"/>
    <mergeCell ref="I434:I435"/>
    <mergeCell ref="J434:J435"/>
    <mergeCell ref="K434:K435"/>
    <mergeCell ref="M434:M435"/>
    <mergeCell ref="N434:N435"/>
    <mergeCell ref="H460:H461"/>
    <mergeCell ref="I460:I461"/>
    <mergeCell ref="J460:J461"/>
    <mergeCell ref="K460:K461"/>
    <mergeCell ref="M460:M461"/>
    <mergeCell ref="N460:N461"/>
    <mergeCell ref="B460:B461"/>
    <mergeCell ref="C460:C461"/>
    <mergeCell ref="D460:D461"/>
    <mergeCell ref="E460:E461"/>
    <mergeCell ref="F460:F461"/>
    <mergeCell ref="G460:G461"/>
    <mergeCell ref="V460:V461"/>
    <mergeCell ref="W460:W461"/>
    <mergeCell ref="X460:X461"/>
    <mergeCell ref="Y460:Y461"/>
    <mergeCell ref="Z460:Z461"/>
    <mergeCell ref="J549:K549"/>
    <mergeCell ref="P460:P461"/>
    <mergeCell ref="Q460:Q461"/>
    <mergeCell ref="R460:R461"/>
    <mergeCell ref="S460:S461"/>
    <mergeCell ref="T460:T461"/>
    <mergeCell ref="U460:U461"/>
    <mergeCell ref="H550:I550"/>
    <mergeCell ref="B552:B553"/>
    <mergeCell ref="C552:C553"/>
    <mergeCell ref="D552:D553"/>
    <mergeCell ref="E552:E553"/>
    <mergeCell ref="F552:F553"/>
    <mergeCell ref="G552:G553"/>
    <mergeCell ref="H552:H553"/>
    <mergeCell ref="I552:I553"/>
    <mergeCell ref="B585:B586"/>
    <mergeCell ref="C585:C586"/>
    <mergeCell ref="D585:D586"/>
    <mergeCell ref="E585:E586"/>
    <mergeCell ref="F585:F586"/>
    <mergeCell ref="G585:G586"/>
    <mergeCell ref="R552:R553"/>
    <mergeCell ref="S552:S553"/>
    <mergeCell ref="T552:T553"/>
    <mergeCell ref="J552:J553"/>
    <mergeCell ref="K552:K553"/>
    <mergeCell ref="M552:M553"/>
    <mergeCell ref="N552:N553"/>
    <mergeCell ref="P552:P553"/>
    <mergeCell ref="Q552:Q553"/>
    <mergeCell ref="H585:H586"/>
    <mergeCell ref="I585:I586"/>
    <mergeCell ref="J585:J586"/>
    <mergeCell ref="K585:K586"/>
    <mergeCell ref="M585:M586"/>
    <mergeCell ref="N585:N586"/>
    <mergeCell ref="Z552:Z553"/>
    <mergeCell ref="H583:I583"/>
    <mergeCell ref="U552:U553"/>
    <mergeCell ref="V552:V553"/>
    <mergeCell ref="W552:W553"/>
    <mergeCell ref="V585:V586"/>
    <mergeCell ref="W585:W586"/>
    <mergeCell ref="X585:X586"/>
    <mergeCell ref="Y585:Y586"/>
    <mergeCell ref="Z585:Z586"/>
    <mergeCell ref="P585:P586"/>
    <mergeCell ref="Q585:Q586"/>
    <mergeCell ref="R585:R586"/>
    <mergeCell ref="S585:S586"/>
    <mergeCell ref="T585:T586"/>
    <mergeCell ref="U585:U586"/>
    <mergeCell ref="X552:X553"/>
    <mergeCell ref="Y552:Y553"/>
  </mergeCells>
  <pageMargins left="0.9055118110236221" right="0.39370078740157483" top="0.15748031496062992" bottom="0.15748031496062992" header="0.15748031496062992" footer="0.15748031496062992"/>
  <pageSetup paperSize="9" scale="21" fitToHeight="10000" orientation="portrait" r:id="rId1"/>
  <headerFooter alignWithMargins="0"/>
  <ignoredErrors>
    <ignoredError sqref="G54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635"/>
  <sheetViews>
    <sheetView topLeftCell="D1" workbookViewId="0">
      <selection activeCell="G1" sqref="G1:N1048576"/>
    </sheetView>
  </sheetViews>
  <sheetFormatPr baseColWidth="10" defaultColWidth="11.5703125" defaultRowHeight="12.75" x14ac:dyDescent="0.2"/>
  <cols>
    <col min="1" max="1" width="41" style="238" customWidth="1"/>
    <col min="2" max="2" width="27.7109375" style="238" customWidth="1"/>
    <col min="3" max="3" width="37.42578125" style="238" customWidth="1"/>
    <col min="4" max="4" width="31" style="239" bestFit="1" customWidth="1"/>
    <col min="5" max="5" width="9.140625" style="239" customWidth="1"/>
    <col min="6" max="6" width="24" style="240" bestFit="1" customWidth="1"/>
    <col min="7" max="16384" width="11.5703125" style="238"/>
  </cols>
  <sheetData>
    <row r="1" spans="2:6" ht="6.6" customHeight="1" x14ac:dyDescent="0.2"/>
    <row r="2" spans="2:6" ht="18.75" x14ac:dyDescent="0.3">
      <c r="B2" s="576" t="s">
        <v>0</v>
      </c>
      <c r="C2" s="576"/>
      <c r="D2" s="576"/>
      <c r="E2" s="576"/>
      <c r="F2" s="576"/>
    </row>
    <row r="3" spans="2:6" ht="15.75" x14ac:dyDescent="0.25">
      <c r="B3" s="577" t="s">
        <v>1</v>
      </c>
      <c r="C3" s="577"/>
      <c r="D3" s="577"/>
      <c r="E3" s="577"/>
      <c r="F3" s="577"/>
    </row>
    <row r="4" spans="2:6" ht="15" x14ac:dyDescent="0.25">
      <c r="B4" s="578" t="s">
        <v>414</v>
      </c>
      <c r="C4" s="578"/>
      <c r="D4" s="578"/>
      <c r="E4" s="578"/>
      <c r="F4" s="578"/>
    </row>
    <row r="5" spans="2:6" ht="15" x14ac:dyDescent="0.25">
      <c r="B5" s="563"/>
      <c r="C5" s="563"/>
      <c r="D5" s="563"/>
      <c r="E5" s="563"/>
      <c r="F5" s="563"/>
    </row>
    <row r="6" spans="2:6" ht="13.5" customHeight="1" x14ac:dyDescent="0.25">
      <c r="B6" s="241" t="s">
        <v>4</v>
      </c>
      <c r="C6" s="241"/>
      <c r="D6" s="512" t="s">
        <v>5</v>
      </c>
      <c r="E6" s="512"/>
      <c r="F6" s="242" t="s">
        <v>544</v>
      </c>
    </row>
    <row r="7" spans="2:6" ht="13.5" customHeight="1" thickBot="1" x14ac:dyDescent="0.3">
      <c r="B7" s="241"/>
      <c r="C7" s="241"/>
      <c r="D7" s="512"/>
      <c r="E7" s="512"/>
      <c r="F7" s="242"/>
    </row>
    <row r="8" spans="2:6" ht="15.75" customHeight="1" x14ac:dyDescent="0.2">
      <c r="B8" s="564" t="s">
        <v>415</v>
      </c>
      <c r="C8" s="567" t="s">
        <v>7</v>
      </c>
      <c r="D8" s="510"/>
      <c r="E8" s="570" t="s">
        <v>8</v>
      </c>
      <c r="F8" s="573" t="s">
        <v>416</v>
      </c>
    </row>
    <row r="9" spans="2:6" ht="12.75" customHeight="1" x14ac:dyDescent="0.3">
      <c r="B9" s="565"/>
      <c r="C9" s="568"/>
      <c r="D9" s="243" t="s">
        <v>417</v>
      </c>
      <c r="E9" s="571"/>
      <c r="F9" s="574"/>
    </row>
    <row r="10" spans="2:6" ht="13.5" customHeight="1" thickBot="1" x14ac:dyDescent="0.35">
      <c r="B10" s="566"/>
      <c r="C10" s="569"/>
      <c r="D10" s="513"/>
      <c r="E10" s="572"/>
      <c r="F10" s="575"/>
    </row>
    <row r="11" spans="2:6" ht="13.5" customHeight="1" x14ac:dyDescent="0.2">
      <c r="B11" s="244" t="s">
        <v>418</v>
      </c>
      <c r="C11" s="245" t="s">
        <v>31</v>
      </c>
      <c r="D11" s="246">
        <v>1</v>
      </c>
      <c r="E11" s="247" t="s">
        <v>30</v>
      </c>
      <c r="F11" s="248">
        <v>88802.559999999998</v>
      </c>
    </row>
    <row r="12" spans="2:6" ht="13.5" customHeight="1" x14ac:dyDescent="0.2">
      <c r="B12" s="249"/>
      <c r="C12" s="250" t="s">
        <v>475</v>
      </c>
      <c r="D12" s="251">
        <v>1</v>
      </c>
      <c r="E12" s="252" t="s">
        <v>30</v>
      </c>
      <c r="F12" s="253">
        <v>15900</v>
      </c>
    </row>
    <row r="13" spans="2:6" ht="13.5" customHeight="1" x14ac:dyDescent="0.2">
      <c r="B13" s="249"/>
      <c r="C13" s="251"/>
      <c r="D13" s="251"/>
      <c r="E13" s="252"/>
      <c r="F13" s="253"/>
    </row>
    <row r="14" spans="2:6" ht="13.5" customHeight="1" thickBot="1" x14ac:dyDescent="0.25">
      <c r="B14" s="254"/>
      <c r="C14" s="255"/>
      <c r="D14" s="256"/>
      <c r="E14" s="257"/>
      <c r="F14" s="258"/>
    </row>
    <row r="15" spans="2:6" ht="13.5" thickBot="1" x14ac:dyDescent="0.25">
      <c r="D15" s="259">
        <f>SUM(D11:D14)</f>
        <v>2</v>
      </c>
    </row>
    <row r="17" spans="2:6" ht="15" x14ac:dyDescent="0.25">
      <c r="B17" s="563"/>
      <c r="C17" s="563"/>
      <c r="D17" s="563"/>
      <c r="E17" s="563"/>
      <c r="F17" s="563"/>
    </row>
    <row r="18" spans="2:6" ht="15" x14ac:dyDescent="0.25">
      <c r="B18" s="241" t="s">
        <v>4</v>
      </c>
      <c r="C18" s="241"/>
      <c r="D18" s="512" t="s">
        <v>39</v>
      </c>
      <c r="E18" s="512"/>
      <c r="F18" s="242" t="s">
        <v>544</v>
      </c>
    </row>
    <row r="19" spans="2:6" ht="15.75" thickBot="1" x14ac:dyDescent="0.3">
      <c r="B19" s="241"/>
      <c r="C19" s="241"/>
      <c r="D19" s="512"/>
      <c r="E19" s="512"/>
      <c r="F19" s="242"/>
    </row>
    <row r="20" spans="2:6" ht="15" customHeight="1" x14ac:dyDescent="0.2">
      <c r="B20" s="564" t="s">
        <v>415</v>
      </c>
      <c r="C20" s="567"/>
      <c r="D20" s="510"/>
      <c r="E20" s="570"/>
      <c r="F20" s="573"/>
    </row>
    <row r="21" spans="2:6" ht="15" x14ac:dyDescent="0.3">
      <c r="B21" s="565"/>
      <c r="C21" s="568"/>
      <c r="D21" s="243"/>
      <c r="E21" s="571"/>
      <c r="F21" s="574"/>
    </row>
    <row r="22" spans="2:6" ht="15.75" thickBot="1" x14ac:dyDescent="0.35">
      <c r="B22" s="566"/>
      <c r="C22" s="569"/>
      <c r="D22" s="513"/>
      <c r="E22" s="572"/>
      <c r="F22" s="575"/>
    </row>
    <row r="23" spans="2:6" x14ac:dyDescent="0.2">
      <c r="B23" s="260"/>
      <c r="C23" s="238" t="s">
        <v>28</v>
      </c>
      <c r="D23" s="246">
        <v>1</v>
      </c>
      <c r="E23" s="247" t="s">
        <v>29</v>
      </c>
      <c r="F23" s="248">
        <v>24006.880000000001</v>
      </c>
    </row>
    <row r="24" spans="2:6" x14ac:dyDescent="0.2">
      <c r="B24" s="262"/>
      <c r="C24" s="263" t="s">
        <v>44</v>
      </c>
      <c r="D24" s="251">
        <v>1</v>
      </c>
      <c r="E24" s="252" t="s">
        <v>30</v>
      </c>
      <c r="F24" s="253">
        <v>73209.960000000006</v>
      </c>
    </row>
    <row r="25" spans="2:6" x14ac:dyDescent="0.2">
      <c r="B25" s="262"/>
      <c r="C25" s="263" t="s">
        <v>41</v>
      </c>
      <c r="D25" s="251">
        <v>1</v>
      </c>
      <c r="E25" s="252" t="s">
        <v>42</v>
      </c>
      <c r="F25" s="253">
        <v>14216.72</v>
      </c>
    </row>
    <row r="26" spans="2:6" x14ac:dyDescent="0.2">
      <c r="B26" s="262"/>
      <c r="C26" s="263" t="s">
        <v>28</v>
      </c>
      <c r="D26" s="251">
        <v>1</v>
      </c>
      <c r="E26" s="252" t="s">
        <v>29</v>
      </c>
      <c r="F26" s="253">
        <v>20417.796718560003</v>
      </c>
    </row>
    <row r="27" spans="2:6" x14ac:dyDescent="0.2">
      <c r="B27" s="262"/>
      <c r="C27" s="263" t="s">
        <v>46</v>
      </c>
      <c r="D27" s="251">
        <v>1</v>
      </c>
      <c r="E27" s="252" t="s">
        <v>42</v>
      </c>
      <c r="F27" s="253">
        <v>14907.691608480003</v>
      </c>
    </row>
    <row r="28" spans="2:6" ht="13.5" thickBot="1" x14ac:dyDescent="0.25">
      <c r="B28" s="264"/>
      <c r="C28" s="265"/>
      <c r="D28" s="256"/>
      <c r="E28" s="257"/>
      <c r="F28" s="258"/>
    </row>
    <row r="29" spans="2:6" ht="13.5" thickBot="1" x14ac:dyDescent="0.25">
      <c r="B29" s="266"/>
      <c r="C29" s="266"/>
      <c r="D29" s="267">
        <f>SUM(D23:D28)</f>
        <v>5</v>
      </c>
      <c r="E29" s="266"/>
      <c r="F29" s="268"/>
    </row>
    <row r="30" spans="2:6" x14ac:dyDescent="0.2">
      <c r="B30" s="266"/>
      <c r="C30" s="266"/>
      <c r="D30" s="266"/>
      <c r="E30" s="266"/>
      <c r="F30" s="268"/>
    </row>
    <row r="31" spans="2:6" ht="18.75" x14ac:dyDescent="0.3">
      <c r="B31" s="576" t="s">
        <v>0</v>
      </c>
      <c r="C31" s="576"/>
      <c r="D31" s="576"/>
      <c r="E31" s="576"/>
      <c r="F31" s="576"/>
    </row>
    <row r="32" spans="2:6" ht="15.75" x14ac:dyDescent="0.25">
      <c r="B32" s="577" t="s">
        <v>1</v>
      </c>
      <c r="C32" s="577"/>
      <c r="D32" s="577"/>
      <c r="E32" s="577"/>
      <c r="F32" s="577"/>
    </row>
    <row r="33" spans="2:6" ht="15" x14ac:dyDescent="0.25">
      <c r="B33" s="578" t="s">
        <v>414</v>
      </c>
      <c r="C33" s="578"/>
      <c r="D33" s="578"/>
      <c r="E33" s="578"/>
      <c r="F33" s="578"/>
    </row>
    <row r="34" spans="2:6" ht="15" customHeight="1" x14ac:dyDescent="0.25">
      <c r="B34" s="563"/>
      <c r="C34" s="563"/>
      <c r="D34" s="563"/>
      <c r="E34" s="563"/>
      <c r="F34" s="563"/>
    </row>
    <row r="35" spans="2:6" ht="15" x14ac:dyDescent="0.25">
      <c r="B35" s="241" t="s">
        <v>4</v>
      </c>
      <c r="C35" s="241"/>
      <c r="D35" s="512" t="s">
        <v>419</v>
      </c>
      <c r="E35" s="512"/>
      <c r="F35" s="242" t="s">
        <v>544</v>
      </c>
    </row>
    <row r="36" spans="2:6" ht="15.75" thickBot="1" x14ac:dyDescent="0.3">
      <c r="B36" s="241"/>
      <c r="C36" s="241"/>
      <c r="D36" s="512"/>
      <c r="E36" s="512"/>
      <c r="F36" s="242"/>
    </row>
    <row r="37" spans="2:6" ht="15" x14ac:dyDescent="0.2">
      <c r="B37" s="564" t="s">
        <v>415</v>
      </c>
      <c r="C37" s="567" t="s">
        <v>7</v>
      </c>
      <c r="D37" s="510"/>
      <c r="E37" s="570" t="s">
        <v>8</v>
      </c>
      <c r="F37" s="573" t="s">
        <v>416</v>
      </c>
    </row>
    <row r="38" spans="2:6" ht="15" x14ac:dyDescent="0.3">
      <c r="B38" s="565"/>
      <c r="C38" s="568"/>
      <c r="D38" s="243" t="s">
        <v>417</v>
      </c>
      <c r="E38" s="571"/>
      <c r="F38" s="574"/>
    </row>
    <row r="39" spans="2:6" ht="15.75" thickBot="1" x14ac:dyDescent="0.35">
      <c r="B39" s="565"/>
      <c r="C39" s="568"/>
      <c r="D39" s="511"/>
      <c r="E39" s="579"/>
      <c r="F39" s="574"/>
    </row>
    <row r="40" spans="2:6" x14ac:dyDescent="0.2">
      <c r="B40" s="269"/>
      <c r="C40" s="270" t="s">
        <v>49</v>
      </c>
      <c r="D40" s="271">
        <v>1</v>
      </c>
      <c r="E40" s="247" t="s">
        <v>30</v>
      </c>
      <c r="F40" s="272">
        <v>41986.371811680016</v>
      </c>
    </row>
    <row r="41" spans="2:6" x14ac:dyDescent="0.2">
      <c r="B41" s="273"/>
      <c r="C41" s="274" t="s">
        <v>48</v>
      </c>
      <c r="D41" s="239">
        <v>1</v>
      </c>
      <c r="E41" s="252" t="s">
        <v>42</v>
      </c>
      <c r="F41" s="275">
        <v>28087.88</v>
      </c>
    </row>
    <row r="42" spans="2:6" x14ac:dyDescent="0.2">
      <c r="B42" s="273"/>
      <c r="C42" s="274"/>
      <c r="E42" s="252"/>
      <c r="F42" s="275"/>
    </row>
    <row r="43" spans="2:6" ht="13.5" thickBot="1" x14ac:dyDescent="0.25">
      <c r="B43" s="276"/>
      <c r="C43" s="277"/>
      <c r="D43" s="278"/>
      <c r="E43" s="257"/>
      <c r="F43" s="279"/>
    </row>
    <row r="44" spans="2:6" ht="13.5" thickBot="1" x14ac:dyDescent="0.25">
      <c r="C44" s="280"/>
      <c r="D44" s="281">
        <f>SUM(D40:D43)</f>
        <v>2</v>
      </c>
      <c r="E44" s="282"/>
    </row>
    <row r="45" spans="2:6" x14ac:dyDescent="0.2">
      <c r="C45" s="280"/>
      <c r="D45" s="251"/>
      <c r="E45" s="282"/>
    </row>
    <row r="46" spans="2:6" x14ac:dyDescent="0.2">
      <c r="C46" s="280"/>
    </row>
    <row r="47" spans="2:6" s="283" customFormat="1" ht="15" customHeight="1" x14ac:dyDescent="0.25">
      <c r="B47" s="585"/>
      <c r="C47" s="585"/>
      <c r="D47" s="585"/>
      <c r="E47" s="585"/>
      <c r="F47" s="585"/>
    </row>
    <row r="48" spans="2:6" ht="15" x14ac:dyDescent="0.25">
      <c r="B48" s="241" t="s">
        <v>4</v>
      </c>
      <c r="C48" s="241"/>
      <c r="D48" s="512" t="s">
        <v>52</v>
      </c>
      <c r="E48" s="512"/>
      <c r="F48" s="242" t="s">
        <v>544</v>
      </c>
    </row>
    <row r="49" spans="2:6" ht="15.75" thickBot="1" x14ac:dyDescent="0.3">
      <c r="B49" s="241"/>
      <c r="C49" s="241"/>
      <c r="D49" s="512"/>
      <c r="E49" s="512"/>
      <c r="F49" s="242"/>
    </row>
    <row r="50" spans="2:6" ht="15" x14ac:dyDescent="0.2">
      <c r="B50" s="564" t="s">
        <v>415</v>
      </c>
      <c r="C50" s="567" t="s">
        <v>7</v>
      </c>
      <c r="D50" s="510"/>
      <c r="E50" s="570" t="s">
        <v>8</v>
      </c>
      <c r="F50" s="573" t="s">
        <v>416</v>
      </c>
    </row>
    <row r="51" spans="2:6" ht="15" x14ac:dyDescent="0.3">
      <c r="B51" s="565"/>
      <c r="C51" s="568"/>
      <c r="D51" s="243" t="s">
        <v>417</v>
      </c>
      <c r="E51" s="571"/>
      <c r="F51" s="574"/>
    </row>
    <row r="52" spans="2:6" ht="15.75" thickBot="1" x14ac:dyDescent="0.35">
      <c r="B52" s="565"/>
      <c r="C52" s="568"/>
      <c r="D52" s="511"/>
      <c r="E52" s="579"/>
      <c r="F52" s="574"/>
    </row>
    <row r="53" spans="2:6" x14ac:dyDescent="0.2">
      <c r="B53" s="244" t="s">
        <v>418</v>
      </c>
      <c r="C53" s="261" t="s">
        <v>482</v>
      </c>
      <c r="D53" s="246">
        <v>1</v>
      </c>
      <c r="E53" s="284" t="s">
        <v>30</v>
      </c>
      <c r="F53" s="285">
        <v>14144.64</v>
      </c>
    </row>
    <row r="54" spans="2:6" x14ac:dyDescent="0.2">
      <c r="B54" s="249"/>
      <c r="C54" s="263" t="s">
        <v>55</v>
      </c>
      <c r="D54" s="251">
        <v>1</v>
      </c>
      <c r="E54" s="286" t="s">
        <v>29</v>
      </c>
      <c r="F54" s="287">
        <v>10600</v>
      </c>
    </row>
    <row r="55" spans="2:6" x14ac:dyDescent="0.2">
      <c r="B55" s="249"/>
      <c r="C55" s="263" t="s">
        <v>66</v>
      </c>
      <c r="D55" s="251">
        <v>1</v>
      </c>
      <c r="E55" s="286" t="s">
        <v>30</v>
      </c>
      <c r="F55" s="287">
        <v>14840</v>
      </c>
    </row>
    <row r="56" spans="2:6" x14ac:dyDescent="0.2">
      <c r="B56" s="249"/>
      <c r="C56" s="263" t="s">
        <v>61</v>
      </c>
      <c r="D56" s="251">
        <v>1</v>
      </c>
      <c r="E56" s="286" t="s">
        <v>30</v>
      </c>
      <c r="F56" s="287">
        <v>19953.864000000001</v>
      </c>
    </row>
    <row r="57" spans="2:6" x14ac:dyDescent="0.2">
      <c r="B57" s="249"/>
      <c r="C57" s="263" t="s">
        <v>507</v>
      </c>
      <c r="D57" s="251">
        <v>1</v>
      </c>
      <c r="E57" s="286" t="s">
        <v>29</v>
      </c>
      <c r="F57" s="287">
        <v>6552.8352000000004</v>
      </c>
    </row>
    <row r="58" spans="2:6" x14ac:dyDescent="0.2">
      <c r="B58" s="249"/>
      <c r="C58" s="263" t="s">
        <v>505</v>
      </c>
      <c r="D58" s="251">
        <v>1</v>
      </c>
      <c r="E58" s="286" t="s">
        <v>29</v>
      </c>
      <c r="F58" s="287">
        <v>5242.76</v>
      </c>
    </row>
    <row r="59" spans="2:6" x14ac:dyDescent="0.2">
      <c r="B59" s="249"/>
      <c r="C59" s="263" t="s">
        <v>508</v>
      </c>
      <c r="D59" s="251">
        <v>1</v>
      </c>
      <c r="E59" s="286" t="s">
        <v>42</v>
      </c>
      <c r="F59" s="287">
        <v>18399.225600000002</v>
      </c>
    </row>
    <row r="60" spans="2:6" x14ac:dyDescent="0.2">
      <c r="B60" s="249"/>
      <c r="C60" s="263" t="s">
        <v>509</v>
      </c>
      <c r="D60" s="251">
        <v>1</v>
      </c>
      <c r="E60" s="286" t="s">
        <v>29</v>
      </c>
      <c r="F60" s="287">
        <v>12720</v>
      </c>
    </row>
    <row r="61" spans="2:6" x14ac:dyDescent="0.2">
      <c r="B61" s="249"/>
      <c r="C61" s="263" t="s">
        <v>48</v>
      </c>
      <c r="D61" s="251">
        <v>1</v>
      </c>
      <c r="E61" s="286" t="s">
        <v>29</v>
      </c>
      <c r="F61" s="287">
        <v>12720</v>
      </c>
    </row>
    <row r="62" spans="2:6" x14ac:dyDescent="0.2">
      <c r="B62" s="249"/>
      <c r="C62" s="263" t="s">
        <v>48</v>
      </c>
      <c r="D62" s="251">
        <v>1</v>
      </c>
      <c r="E62" s="286" t="s">
        <v>29</v>
      </c>
      <c r="F62" s="287">
        <v>15900</v>
      </c>
    </row>
    <row r="63" spans="2:6" x14ac:dyDescent="0.2">
      <c r="B63" s="249"/>
      <c r="C63" s="263" t="s">
        <v>580</v>
      </c>
      <c r="D63" s="251">
        <v>1</v>
      </c>
      <c r="E63" s="286" t="s">
        <v>30</v>
      </c>
      <c r="F63" s="287">
        <v>14585.9999999888</v>
      </c>
    </row>
    <row r="64" spans="2:6" x14ac:dyDescent="0.2">
      <c r="B64" s="249"/>
      <c r="C64" s="263" t="s">
        <v>41</v>
      </c>
      <c r="D64" s="251">
        <v>1</v>
      </c>
      <c r="E64" s="286" t="s">
        <v>42</v>
      </c>
      <c r="F64" s="287">
        <v>8533.3392000000003</v>
      </c>
    </row>
    <row r="65" spans="2:6" x14ac:dyDescent="0.2">
      <c r="B65" s="249"/>
      <c r="C65" s="263" t="s">
        <v>561</v>
      </c>
      <c r="D65" s="251">
        <v>1</v>
      </c>
      <c r="E65" s="286" t="s">
        <v>30</v>
      </c>
      <c r="F65" s="287">
        <v>14144.64</v>
      </c>
    </row>
    <row r="66" spans="2:6" x14ac:dyDescent="0.2">
      <c r="B66" s="249"/>
      <c r="C66" s="263" t="s">
        <v>76</v>
      </c>
      <c r="D66" s="251">
        <v>1</v>
      </c>
      <c r="E66" s="286" t="s">
        <v>30</v>
      </c>
      <c r="F66" s="287">
        <v>24534.76</v>
      </c>
    </row>
    <row r="67" spans="2:6" x14ac:dyDescent="0.2">
      <c r="B67" s="249"/>
      <c r="C67" s="263" t="s">
        <v>65</v>
      </c>
      <c r="D67" s="251">
        <v>1</v>
      </c>
      <c r="E67" s="286" t="s">
        <v>29</v>
      </c>
      <c r="F67" s="287">
        <v>10486.368</v>
      </c>
    </row>
    <row r="68" spans="2:6" x14ac:dyDescent="0.2">
      <c r="B68" s="249"/>
      <c r="C68" s="263" t="s">
        <v>48</v>
      </c>
      <c r="D68" s="251">
        <v>1</v>
      </c>
      <c r="E68" s="286" t="s">
        <v>29</v>
      </c>
      <c r="F68" s="287">
        <v>12720</v>
      </c>
    </row>
    <row r="69" spans="2:6" x14ac:dyDescent="0.2">
      <c r="B69" s="249"/>
      <c r="C69" s="263" t="s">
        <v>48</v>
      </c>
      <c r="D69" s="251">
        <v>1</v>
      </c>
      <c r="E69" s="286" t="s">
        <v>29</v>
      </c>
      <c r="F69" s="287">
        <v>7632</v>
      </c>
    </row>
    <row r="70" spans="2:6" x14ac:dyDescent="0.2">
      <c r="B70" s="249"/>
      <c r="C70" s="263" t="s">
        <v>68</v>
      </c>
      <c r="D70" s="251">
        <v>1</v>
      </c>
      <c r="E70" s="286" t="s">
        <v>42</v>
      </c>
      <c r="F70" s="287">
        <v>10486.368</v>
      </c>
    </row>
    <row r="71" spans="2:6" x14ac:dyDescent="0.2">
      <c r="B71" s="249"/>
      <c r="C71" s="263" t="s">
        <v>48</v>
      </c>
      <c r="D71" s="251">
        <v>1</v>
      </c>
      <c r="E71" s="286" t="s">
        <v>29</v>
      </c>
      <c r="F71" s="287">
        <v>12720</v>
      </c>
    </row>
    <row r="72" spans="2:6" x14ac:dyDescent="0.2">
      <c r="B72" s="249"/>
      <c r="C72" s="263" t="s">
        <v>41</v>
      </c>
      <c r="D72" s="251">
        <v>1</v>
      </c>
      <c r="E72" s="286" t="s">
        <v>42</v>
      </c>
      <c r="F72" s="287">
        <v>9181.7199999999993</v>
      </c>
    </row>
    <row r="73" spans="2:6" x14ac:dyDescent="0.2">
      <c r="B73" s="262"/>
      <c r="C73" s="263" t="s">
        <v>72</v>
      </c>
      <c r="D73" s="251">
        <v>1</v>
      </c>
      <c r="E73" s="286" t="s">
        <v>42</v>
      </c>
      <c r="F73" s="287">
        <v>10751.961600000001</v>
      </c>
    </row>
    <row r="74" spans="2:6" x14ac:dyDescent="0.2">
      <c r="B74" s="262"/>
      <c r="C74" s="263" t="s">
        <v>63</v>
      </c>
      <c r="D74" s="251">
        <v>1</v>
      </c>
      <c r="E74" s="286" t="s">
        <v>42</v>
      </c>
      <c r="F74" s="287">
        <v>6898.564800000001</v>
      </c>
    </row>
    <row r="75" spans="2:6" x14ac:dyDescent="0.2">
      <c r="B75" s="262"/>
      <c r="C75" s="263" t="s">
        <v>565</v>
      </c>
      <c r="D75" s="251">
        <v>1</v>
      </c>
      <c r="E75" s="286" t="s">
        <v>30</v>
      </c>
      <c r="F75" s="287">
        <v>14144.64</v>
      </c>
    </row>
    <row r="76" spans="2:6" x14ac:dyDescent="0.2">
      <c r="B76" s="262"/>
      <c r="C76" s="263" t="s">
        <v>48</v>
      </c>
      <c r="D76" s="251">
        <v>1</v>
      </c>
      <c r="E76" s="286" t="s">
        <v>29</v>
      </c>
      <c r="F76" s="287">
        <v>12720</v>
      </c>
    </row>
    <row r="77" spans="2:6" x14ac:dyDescent="0.2">
      <c r="B77" s="262"/>
      <c r="C77" s="263" t="s">
        <v>48</v>
      </c>
      <c r="D77" s="251">
        <v>1</v>
      </c>
      <c r="E77" s="286" t="s">
        <v>29</v>
      </c>
      <c r="F77" s="287">
        <v>12720</v>
      </c>
    </row>
    <row r="78" spans="2:6" x14ac:dyDescent="0.2">
      <c r="B78" s="288"/>
      <c r="C78" s="263" t="s">
        <v>452</v>
      </c>
      <c r="D78" s="251">
        <v>1</v>
      </c>
      <c r="E78" s="286" t="s">
        <v>29</v>
      </c>
      <c r="F78" s="287">
        <v>5242.76</v>
      </c>
    </row>
    <row r="79" spans="2:6" x14ac:dyDescent="0.2">
      <c r="B79" s="288"/>
      <c r="C79" s="263" t="s">
        <v>63</v>
      </c>
      <c r="D79" s="251">
        <v>1</v>
      </c>
      <c r="E79" s="286" t="s">
        <v>29</v>
      </c>
      <c r="F79" s="287">
        <v>7958.48</v>
      </c>
    </row>
    <row r="80" spans="2:6" x14ac:dyDescent="0.2">
      <c r="B80" s="288"/>
      <c r="C80" s="263" t="s">
        <v>63</v>
      </c>
      <c r="D80" s="251">
        <v>1</v>
      </c>
      <c r="E80" s="286" t="s">
        <v>42</v>
      </c>
      <c r="F80" s="287">
        <v>6898.564800000001</v>
      </c>
    </row>
    <row r="81" spans="2:6" x14ac:dyDescent="0.2">
      <c r="B81" s="288"/>
      <c r="C81" s="263" t="s">
        <v>81</v>
      </c>
      <c r="D81" s="251">
        <v>1</v>
      </c>
      <c r="E81" s="286" t="s">
        <v>29</v>
      </c>
      <c r="F81" s="287">
        <v>9121.7664000000004</v>
      </c>
    </row>
    <row r="82" spans="2:6" x14ac:dyDescent="0.2">
      <c r="B82" s="288"/>
      <c r="C82" s="263" t="s">
        <v>48</v>
      </c>
      <c r="D82" s="251">
        <v>1</v>
      </c>
      <c r="E82" s="286" t="s">
        <v>42</v>
      </c>
      <c r="F82" s="287">
        <v>8774.68</v>
      </c>
    </row>
    <row r="83" spans="2:6" x14ac:dyDescent="0.2">
      <c r="B83" s="288"/>
      <c r="C83" s="263" t="s">
        <v>48</v>
      </c>
      <c r="D83" s="251">
        <v>1</v>
      </c>
      <c r="E83" s="286" t="s">
        <v>29</v>
      </c>
      <c r="F83" s="287">
        <v>11545.52</v>
      </c>
    </row>
    <row r="84" spans="2:6" x14ac:dyDescent="0.2">
      <c r="B84" s="288"/>
      <c r="C84" s="263"/>
      <c r="D84" s="251"/>
      <c r="E84" s="286"/>
      <c r="F84" s="287"/>
    </row>
    <row r="85" spans="2:6" ht="13.5" thickBot="1" x14ac:dyDescent="0.25">
      <c r="B85" s="289"/>
      <c r="C85" s="265"/>
      <c r="D85" s="256"/>
      <c r="E85" s="290"/>
      <c r="F85" s="291"/>
    </row>
    <row r="86" spans="2:6" ht="13.5" thickBot="1" x14ac:dyDescent="0.25">
      <c r="D86" s="259">
        <f>SUM(D53:D85)</f>
        <v>31</v>
      </c>
    </row>
    <row r="89" spans="2:6" ht="15" x14ac:dyDescent="0.25">
      <c r="B89" s="563"/>
      <c r="C89" s="563"/>
      <c r="D89" s="563"/>
      <c r="E89" s="563"/>
      <c r="F89" s="563"/>
    </row>
    <row r="90" spans="2:6" ht="15" x14ac:dyDescent="0.25">
      <c r="B90" s="241" t="s">
        <v>4</v>
      </c>
      <c r="C90" s="241"/>
      <c r="D90" s="512" t="s">
        <v>83</v>
      </c>
      <c r="E90" s="512"/>
      <c r="F90" s="242" t="s">
        <v>544</v>
      </c>
    </row>
    <row r="91" spans="2:6" ht="15.75" thickBot="1" x14ac:dyDescent="0.3">
      <c r="B91" s="241"/>
      <c r="C91" s="241"/>
      <c r="D91" s="512"/>
      <c r="E91" s="512"/>
      <c r="F91" s="242"/>
    </row>
    <row r="92" spans="2:6" ht="15" x14ac:dyDescent="0.2">
      <c r="B92" s="564" t="s">
        <v>415</v>
      </c>
      <c r="C92" s="580" t="s">
        <v>7</v>
      </c>
      <c r="D92" s="292"/>
      <c r="E92" s="582" t="s">
        <v>8</v>
      </c>
      <c r="F92" s="573" t="s">
        <v>416</v>
      </c>
    </row>
    <row r="93" spans="2:6" ht="15" x14ac:dyDescent="0.3">
      <c r="B93" s="565"/>
      <c r="C93" s="581"/>
      <c r="D93" s="293" t="s">
        <v>417</v>
      </c>
      <c r="E93" s="583"/>
      <c r="F93" s="574"/>
    </row>
    <row r="94" spans="2:6" ht="15.75" thickBot="1" x14ac:dyDescent="0.35">
      <c r="B94" s="565"/>
      <c r="C94" s="581"/>
      <c r="D94" s="294"/>
      <c r="E94" s="584"/>
      <c r="F94" s="574"/>
    </row>
    <row r="95" spans="2:6" x14ac:dyDescent="0.2">
      <c r="B95" s="295" t="s">
        <v>418</v>
      </c>
      <c r="C95" s="296" t="s">
        <v>48</v>
      </c>
      <c r="D95" s="297">
        <v>1</v>
      </c>
      <c r="E95" s="298" t="s">
        <v>29</v>
      </c>
      <c r="F95" s="248">
        <v>16960</v>
      </c>
    </row>
    <row r="96" spans="2:6" x14ac:dyDescent="0.2">
      <c r="B96" s="299"/>
      <c r="C96" s="300" t="s">
        <v>48</v>
      </c>
      <c r="D96" s="301">
        <v>1</v>
      </c>
      <c r="E96" s="252" t="s">
        <v>42</v>
      </c>
      <c r="F96" s="253">
        <v>16035.68</v>
      </c>
    </row>
    <row r="97" spans="2:6" x14ac:dyDescent="0.2">
      <c r="B97" s="299"/>
      <c r="C97" s="300" t="s">
        <v>48</v>
      </c>
      <c r="D97" s="301">
        <v>1</v>
      </c>
      <c r="E97" s="252" t="s">
        <v>42</v>
      </c>
      <c r="F97" s="253">
        <v>14808.2</v>
      </c>
    </row>
    <row r="98" spans="2:6" x14ac:dyDescent="0.2">
      <c r="B98" s="273"/>
      <c r="C98" t="s">
        <v>48</v>
      </c>
      <c r="D98" s="301">
        <v>1</v>
      </c>
      <c r="E98" s="252" t="s">
        <v>42</v>
      </c>
      <c r="F98" s="253">
        <v>31194.220176000006</v>
      </c>
    </row>
    <row r="99" spans="2:6" x14ac:dyDescent="0.2">
      <c r="B99" s="273"/>
      <c r="C99" s="300" t="s">
        <v>89</v>
      </c>
      <c r="D99" s="301">
        <v>1</v>
      </c>
      <c r="E99" s="252" t="s">
        <v>42</v>
      </c>
      <c r="F99" s="253">
        <v>27399.815954559999</v>
      </c>
    </row>
    <row r="100" spans="2:6" x14ac:dyDescent="0.2">
      <c r="B100" s="273"/>
      <c r="C100" s="300" t="s">
        <v>48</v>
      </c>
      <c r="D100" s="301">
        <v>1</v>
      </c>
      <c r="E100" s="252" t="s">
        <v>42</v>
      </c>
      <c r="F100" s="253">
        <v>13748.2</v>
      </c>
    </row>
    <row r="101" spans="2:6" x14ac:dyDescent="0.2">
      <c r="B101" s="273"/>
      <c r="C101" s="300" t="s">
        <v>84</v>
      </c>
      <c r="D101" s="301">
        <v>1</v>
      </c>
      <c r="E101" s="252" t="s">
        <v>30</v>
      </c>
      <c r="F101" s="253">
        <v>73209.960000000006</v>
      </c>
    </row>
    <row r="102" spans="2:6" x14ac:dyDescent="0.2">
      <c r="B102" s="273"/>
      <c r="C102" s="300" t="s">
        <v>48</v>
      </c>
      <c r="D102" s="301">
        <v>1</v>
      </c>
      <c r="E102" s="252" t="s">
        <v>29</v>
      </c>
      <c r="F102" s="253">
        <v>12720</v>
      </c>
    </row>
    <row r="103" spans="2:6" x14ac:dyDescent="0.2">
      <c r="B103" s="273"/>
      <c r="C103" s="300" t="s">
        <v>92</v>
      </c>
      <c r="D103" s="301">
        <v>1</v>
      </c>
      <c r="E103" s="252" t="s">
        <v>42</v>
      </c>
      <c r="F103" s="253">
        <v>17163.52</v>
      </c>
    </row>
    <row r="104" spans="2:6" x14ac:dyDescent="0.2">
      <c r="B104" s="273"/>
      <c r="C104" s="300" t="s">
        <v>48</v>
      </c>
      <c r="D104" s="301">
        <v>1</v>
      </c>
      <c r="E104" s="252" t="s">
        <v>42</v>
      </c>
      <c r="F104" s="253">
        <v>9972.48</v>
      </c>
    </row>
    <row r="105" spans="2:6" x14ac:dyDescent="0.2">
      <c r="B105" s="273"/>
      <c r="C105" s="300" t="s">
        <v>48</v>
      </c>
      <c r="D105" s="301">
        <v>1</v>
      </c>
      <c r="E105" s="252" t="s">
        <v>42</v>
      </c>
      <c r="F105" s="253">
        <v>8120.9826979200016</v>
      </c>
    </row>
    <row r="106" spans="2:6" x14ac:dyDescent="0.2">
      <c r="B106" s="273"/>
      <c r="C106" s="300"/>
      <c r="D106" s="301"/>
      <c r="E106" s="252"/>
      <c r="F106" s="253"/>
    </row>
    <row r="107" spans="2:6" x14ac:dyDescent="0.2">
      <c r="B107" s="273"/>
      <c r="C107" s="300"/>
      <c r="D107" s="301"/>
      <c r="E107" s="252"/>
      <c r="F107" s="253"/>
    </row>
    <row r="108" spans="2:6" ht="13.5" thickBot="1" x14ac:dyDescent="0.25">
      <c r="B108" s="276"/>
      <c r="C108" s="302"/>
      <c r="D108" s="303"/>
      <c r="E108" s="257"/>
      <c r="F108" s="258"/>
    </row>
    <row r="109" spans="2:6" ht="13.5" thickBot="1" x14ac:dyDescent="0.25">
      <c r="B109" s="266"/>
      <c r="C109" s="266"/>
      <c r="D109" s="304">
        <f>SUM(D95:D108)</f>
        <v>11</v>
      </c>
      <c r="E109" s="266"/>
      <c r="F109" s="268"/>
    </row>
    <row r="110" spans="2:6" x14ac:dyDescent="0.2">
      <c r="B110" s="266"/>
      <c r="C110" s="266"/>
      <c r="D110" s="266"/>
      <c r="E110" s="266"/>
      <c r="F110" s="268"/>
    </row>
    <row r="111" spans="2:6" ht="18.75" x14ac:dyDescent="0.3">
      <c r="B111" s="576" t="s">
        <v>0</v>
      </c>
      <c r="C111" s="576"/>
      <c r="D111" s="576"/>
      <c r="E111" s="576"/>
      <c r="F111" s="576"/>
    </row>
    <row r="112" spans="2:6" ht="15.75" x14ac:dyDescent="0.25">
      <c r="B112" s="577" t="s">
        <v>1</v>
      </c>
      <c r="C112" s="577"/>
      <c r="D112" s="577"/>
      <c r="E112" s="577"/>
      <c r="F112" s="577"/>
    </row>
    <row r="113" spans="2:6" ht="15" x14ac:dyDescent="0.25">
      <c r="B113" s="578" t="s">
        <v>414</v>
      </c>
      <c r="C113" s="578"/>
      <c r="D113" s="578"/>
      <c r="E113" s="578"/>
      <c r="F113" s="578"/>
    </row>
    <row r="114" spans="2:6" ht="15" x14ac:dyDescent="0.25">
      <c r="B114" s="563"/>
      <c r="C114" s="563"/>
      <c r="D114" s="563"/>
      <c r="E114" s="563"/>
      <c r="F114" s="563"/>
    </row>
    <row r="115" spans="2:6" ht="15" x14ac:dyDescent="0.25">
      <c r="B115" s="241" t="s">
        <v>4</v>
      </c>
      <c r="C115" s="241"/>
      <c r="D115" s="512" t="s">
        <v>95</v>
      </c>
      <c r="E115" s="512"/>
      <c r="F115" s="242" t="s">
        <v>544</v>
      </c>
    </row>
    <row r="116" spans="2:6" ht="15.75" thickBot="1" x14ac:dyDescent="0.3">
      <c r="B116" s="241"/>
      <c r="C116" s="241"/>
      <c r="D116" s="512"/>
      <c r="E116" s="512"/>
      <c r="F116" s="242"/>
    </row>
    <row r="117" spans="2:6" ht="15" x14ac:dyDescent="0.2">
      <c r="B117" s="564" t="s">
        <v>415</v>
      </c>
      <c r="C117" s="567" t="s">
        <v>7</v>
      </c>
      <c r="D117" s="510"/>
      <c r="E117" s="570" t="s">
        <v>8</v>
      </c>
      <c r="F117" s="573" t="s">
        <v>416</v>
      </c>
    </row>
    <row r="118" spans="2:6" ht="15" x14ac:dyDescent="0.3">
      <c r="B118" s="565"/>
      <c r="C118" s="568"/>
      <c r="D118" s="243" t="s">
        <v>417</v>
      </c>
      <c r="E118" s="571"/>
      <c r="F118" s="574"/>
    </row>
    <row r="119" spans="2:6" ht="15.75" thickBot="1" x14ac:dyDescent="0.35">
      <c r="B119" s="565"/>
      <c r="C119" s="568"/>
      <c r="D119" s="511"/>
      <c r="E119" s="579"/>
      <c r="F119" s="574"/>
    </row>
    <row r="120" spans="2:6" x14ac:dyDescent="0.2">
      <c r="B120" s="244"/>
      <c r="C120" s="261" t="s">
        <v>41</v>
      </c>
      <c r="D120" s="246">
        <v>1</v>
      </c>
      <c r="E120" s="247" t="s">
        <v>42</v>
      </c>
      <c r="F120" s="248">
        <v>10258.68</v>
      </c>
    </row>
    <row r="121" spans="2:6" x14ac:dyDescent="0.2">
      <c r="B121" s="249"/>
      <c r="C121" s="263" t="s">
        <v>99</v>
      </c>
      <c r="D121" s="251">
        <v>1</v>
      </c>
      <c r="E121" s="252" t="s">
        <v>42</v>
      </c>
      <c r="F121" s="253">
        <v>13107.96</v>
      </c>
    </row>
    <row r="122" spans="2:6" x14ac:dyDescent="0.2">
      <c r="B122" s="249"/>
      <c r="C122" s="263" t="s">
        <v>563</v>
      </c>
      <c r="D122" s="251">
        <v>1</v>
      </c>
      <c r="E122" s="252" t="s">
        <v>30</v>
      </c>
      <c r="F122" s="253">
        <v>21200</v>
      </c>
    </row>
    <row r="123" spans="2:6" x14ac:dyDescent="0.2">
      <c r="B123" s="249"/>
      <c r="C123" s="263" t="s">
        <v>41</v>
      </c>
      <c r="D123" s="251">
        <v>1</v>
      </c>
      <c r="E123" s="252" t="s">
        <v>42</v>
      </c>
      <c r="F123" s="253">
        <v>8120.9826979200016</v>
      </c>
    </row>
    <row r="124" spans="2:6" x14ac:dyDescent="0.2">
      <c r="B124" s="249"/>
      <c r="C124" s="263"/>
      <c r="D124" s="251"/>
      <c r="E124" s="252"/>
      <c r="F124" s="253"/>
    </row>
    <row r="125" spans="2:6" x14ac:dyDescent="0.2">
      <c r="B125" s="249"/>
      <c r="C125" s="263"/>
      <c r="D125" s="251"/>
      <c r="E125" s="252"/>
      <c r="F125" s="253"/>
    </row>
    <row r="126" spans="2:6" x14ac:dyDescent="0.2">
      <c r="B126" s="249"/>
      <c r="C126" s="263"/>
      <c r="D126" s="251"/>
      <c r="E126" s="252"/>
      <c r="F126" s="253"/>
    </row>
    <row r="127" spans="2:6" ht="13.5" thickBot="1" x14ac:dyDescent="0.25">
      <c r="B127" s="254"/>
      <c r="C127" s="265"/>
      <c r="D127" s="256"/>
      <c r="E127" s="257"/>
      <c r="F127" s="258"/>
    </row>
    <row r="128" spans="2:6" ht="13.5" thickBot="1" x14ac:dyDescent="0.25">
      <c r="B128" s="266"/>
      <c r="D128" s="259">
        <f>SUM(D120:D127)</f>
        <v>4</v>
      </c>
    </row>
    <row r="131" spans="2:6" ht="18.75" x14ac:dyDescent="0.3">
      <c r="B131" s="576" t="s">
        <v>0</v>
      </c>
      <c r="C131" s="576"/>
      <c r="D131" s="576"/>
      <c r="E131" s="576"/>
      <c r="F131" s="576"/>
    </row>
    <row r="132" spans="2:6" ht="15.75" x14ac:dyDescent="0.25">
      <c r="B132" s="577" t="s">
        <v>1</v>
      </c>
      <c r="C132" s="577"/>
      <c r="D132" s="577"/>
      <c r="E132" s="577"/>
      <c r="F132" s="577"/>
    </row>
    <row r="133" spans="2:6" ht="15" x14ac:dyDescent="0.25">
      <c r="B133" s="578" t="s">
        <v>414</v>
      </c>
      <c r="C133" s="578"/>
      <c r="D133" s="578"/>
      <c r="E133" s="578"/>
      <c r="F133" s="578"/>
    </row>
    <row r="134" spans="2:6" ht="15" x14ac:dyDescent="0.25">
      <c r="B134" s="563"/>
      <c r="C134" s="563"/>
      <c r="D134" s="563"/>
      <c r="E134" s="563"/>
      <c r="F134" s="563"/>
    </row>
    <row r="135" spans="2:6" ht="15" x14ac:dyDescent="0.25">
      <c r="B135" s="241" t="s">
        <v>4</v>
      </c>
      <c r="C135" s="241"/>
      <c r="D135" s="512" t="s">
        <v>368</v>
      </c>
      <c r="E135" s="512"/>
      <c r="F135" s="242" t="s">
        <v>544</v>
      </c>
    </row>
    <row r="136" spans="2:6" ht="15.75" thickBot="1" x14ac:dyDescent="0.3">
      <c r="B136" s="241"/>
      <c r="C136" s="241"/>
      <c r="D136" s="512"/>
      <c r="E136" s="512"/>
      <c r="F136" s="242"/>
    </row>
    <row r="137" spans="2:6" ht="15" x14ac:dyDescent="0.2">
      <c r="B137" s="564" t="s">
        <v>415</v>
      </c>
      <c r="C137" s="567" t="s">
        <v>7</v>
      </c>
      <c r="D137" s="510"/>
      <c r="E137" s="570" t="s">
        <v>8</v>
      </c>
      <c r="F137" s="573" t="s">
        <v>416</v>
      </c>
    </row>
    <row r="138" spans="2:6" ht="15" x14ac:dyDescent="0.3">
      <c r="B138" s="565"/>
      <c r="C138" s="568"/>
      <c r="D138" s="243" t="s">
        <v>417</v>
      </c>
      <c r="E138" s="571"/>
      <c r="F138" s="574"/>
    </row>
    <row r="139" spans="2:6" ht="15.75" thickBot="1" x14ac:dyDescent="0.35">
      <c r="B139" s="565"/>
      <c r="C139" s="568"/>
      <c r="D139" s="511"/>
      <c r="E139" s="579"/>
      <c r="F139" s="574"/>
    </row>
    <row r="140" spans="2:6" x14ac:dyDescent="0.2">
      <c r="B140" s="260"/>
      <c r="C140" s="306" t="s">
        <v>48</v>
      </c>
      <c r="D140" s="246">
        <v>1</v>
      </c>
      <c r="E140" s="307" t="s">
        <v>29</v>
      </c>
      <c r="F140" s="248">
        <v>5380.56</v>
      </c>
    </row>
    <row r="141" spans="2:6" x14ac:dyDescent="0.2">
      <c r="B141" s="262"/>
      <c r="C141" s="308" t="s">
        <v>103</v>
      </c>
      <c r="D141" s="251">
        <v>1</v>
      </c>
      <c r="E141" s="309" t="s">
        <v>29</v>
      </c>
      <c r="F141" s="253">
        <v>8925.7411512000017</v>
      </c>
    </row>
    <row r="142" spans="2:6" x14ac:dyDescent="0.2">
      <c r="B142" s="262"/>
      <c r="C142" s="308" t="s">
        <v>105</v>
      </c>
      <c r="D142" s="251">
        <v>1</v>
      </c>
      <c r="E142" s="309" t="s">
        <v>29</v>
      </c>
      <c r="F142" s="253">
        <v>14167.96</v>
      </c>
    </row>
    <row r="143" spans="2:6" x14ac:dyDescent="0.2">
      <c r="B143" s="262"/>
      <c r="C143" s="308" t="s">
        <v>107</v>
      </c>
      <c r="D143" s="251">
        <v>1</v>
      </c>
      <c r="E143" s="309" t="s">
        <v>42</v>
      </c>
      <c r="F143" s="253">
        <v>14585.263954560003</v>
      </c>
    </row>
    <row r="144" spans="2:6" x14ac:dyDescent="0.2">
      <c r="B144" s="288"/>
      <c r="C144" s="308" t="s">
        <v>498</v>
      </c>
      <c r="D144" s="251">
        <v>1</v>
      </c>
      <c r="E144" s="309" t="s">
        <v>30</v>
      </c>
      <c r="F144" s="253">
        <v>30740</v>
      </c>
    </row>
    <row r="145" spans="2:6" x14ac:dyDescent="0.2">
      <c r="B145" s="288"/>
      <c r="C145" s="308" t="s">
        <v>41</v>
      </c>
      <c r="D145" s="251">
        <v>1</v>
      </c>
      <c r="E145" s="309" t="s">
        <v>42</v>
      </c>
      <c r="F145" s="253">
        <v>10324.4</v>
      </c>
    </row>
    <row r="146" spans="2:6" x14ac:dyDescent="0.2">
      <c r="B146" s="288"/>
      <c r="C146" s="308"/>
      <c r="D146" s="251"/>
      <c r="E146" s="309"/>
      <c r="F146" s="253"/>
    </row>
    <row r="147" spans="2:6" ht="13.5" thickBot="1" x14ac:dyDescent="0.25">
      <c r="B147" s="310"/>
      <c r="C147" s="311"/>
      <c r="D147" s="251"/>
      <c r="E147" s="278"/>
      <c r="F147" s="279"/>
    </row>
    <row r="148" spans="2:6" ht="13.5" thickBot="1" x14ac:dyDescent="0.25">
      <c r="D148" s="359">
        <f>SUM(D140:D147)</f>
        <v>6</v>
      </c>
    </row>
    <row r="150" spans="2:6" ht="18.75" x14ac:dyDescent="0.3">
      <c r="B150" s="576" t="s">
        <v>0</v>
      </c>
      <c r="C150" s="576"/>
      <c r="D150" s="576"/>
      <c r="E150" s="576"/>
      <c r="F150" s="576"/>
    </row>
    <row r="151" spans="2:6" ht="15.75" x14ac:dyDescent="0.25">
      <c r="B151" s="577" t="s">
        <v>1</v>
      </c>
      <c r="C151" s="577"/>
      <c r="D151" s="577"/>
      <c r="E151" s="577"/>
      <c r="F151" s="577"/>
    </row>
    <row r="152" spans="2:6" ht="15" x14ac:dyDescent="0.25">
      <c r="B152" s="578" t="s">
        <v>414</v>
      </c>
      <c r="C152" s="578"/>
      <c r="D152" s="578"/>
      <c r="E152" s="578"/>
      <c r="F152" s="578"/>
    </row>
    <row r="153" spans="2:6" ht="15" x14ac:dyDescent="0.25">
      <c r="B153" s="563"/>
      <c r="C153" s="563"/>
      <c r="D153" s="563"/>
      <c r="E153" s="563"/>
      <c r="F153" s="563"/>
    </row>
    <row r="154" spans="2:6" ht="15" x14ac:dyDescent="0.25">
      <c r="B154" s="241" t="s">
        <v>4</v>
      </c>
      <c r="C154" s="241"/>
      <c r="D154" s="512" t="s">
        <v>330</v>
      </c>
      <c r="E154" s="512"/>
      <c r="F154" s="242" t="s">
        <v>544</v>
      </c>
    </row>
    <row r="155" spans="2:6" ht="15.75" thickBot="1" x14ac:dyDescent="0.3">
      <c r="B155" s="241"/>
      <c r="C155" s="241"/>
      <c r="D155" s="512"/>
      <c r="E155" s="512"/>
      <c r="F155" s="242"/>
    </row>
    <row r="156" spans="2:6" ht="15" x14ac:dyDescent="0.2">
      <c r="B156" s="564" t="s">
        <v>415</v>
      </c>
      <c r="C156" s="567" t="s">
        <v>7</v>
      </c>
      <c r="D156" s="510"/>
      <c r="E156" s="570" t="s">
        <v>8</v>
      </c>
      <c r="F156" s="573" t="s">
        <v>416</v>
      </c>
    </row>
    <row r="157" spans="2:6" ht="15" x14ac:dyDescent="0.3">
      <c r="B157" s="565"/>
      <c r="C157" s="568"/>
      <c r="D157" s="243" t="s">
        <v>417</v>
      </c>
      <c r="E157" s="571"/>
      <c r="F157" s="574"/>
    </row>
    <row r="158" spans="2:6" ht="15.75" thickBot="1" x14ac:dyDescent="0.35">
      <c r="B158" s="566"/>
      <c r="C158" s="569"/>
      <c r="D158" s="513"/>
      <c r="E158" s="572"/>
      <c r="F158" s="575"/>
    </row>
    <row r="159" spans="2:6" x14ac:dyDescent="0.2">
      <c r="B159" s="273"/>
      <c r="C159" s="459" t="s">
        <v>48</v>
      </c>
      <c r="D159" s="461">
        <v>1</v>
      </c>
      <c r="E159" s="462" t="s">
        <v>29</v>
      </c>
      <c r="F159" s="463">
        <v>7865.2</v>
      </c>
    </row>
    <row r="160" spans="2:6" x14ac:dyDescent="0.2">
      <c r="B160" s="273"/>
      <c r="C160" s="459" t="s">
        <v>112</v>
      </c>
      <c r="D160" s="461">
        <v>1</v>
      </c>
      <c r="E160" s="462" t="s">
        <v>42</v>
      </c>
      <c r="F160" s="463">
        <v>14642.933941440004</v>
      </c>
    </row>
    <row r="161" spans="2:6" x14ac:dyDescent="0.2">
      <c r="B161" s="273"/>
      <c r="C161" s="459" t="s">
        <v>485</v>
      </c>
      <c r="D161" s="461">
        <v>1</v>
      </c>
      <c r="E161" s="462" t="s">
        <v>30</v>
      </c>
      <c r="F161" s="463">
        <v>14840</v>
      </c>
    </row>
    <row r="162" spans="2:6" x14ac:dyDescent="0.2">
      <c r="B162" s="273"/>
      <c r="C162" s="459" t="s">
        <v>41</v>
      </c>
      <c r="D162" s="461">
        <v>1</v>
      </c>
      <c r="E162" s="462" t="s">
        <v>42</v>
      </c>
      <c r="F162" s="463">
        <v>8120.9826979200016</v>
      </c>
    </row>
    <row r="163" spans="2:6" x14ac:dyDescent="0.2">
      <c r="B163" s="273"/>
      <c r="C163" s="459" t="s">
        <v>115</v>
      </c>
      <c r="D163" s="461">
        <v>1</v>
      </c>
      <c r="E163" s="462" t="s">
        <v>42</v>
      </c>
      <c r="F163" s="463">
        <v>22868.771160960005</v>
      </c>
    </row>
    <row r="164" spans="2:6" x14ac:dyDescent="0.2">
      <c r="B164" s="273"/>
      <c r="C164" s="459" t="s">
        <v>489</v>
      </c>
      <c r="D164" s="461">
        <v>1</v>
      </c>
      <c r="E164" s="462" t="s">
        <v>30</v>
      </c>
      <c r="F164" s="463">
        <v>15522.64</v>
      </c>
    </row>
    <row r="165" spans="2:6" x14ac:dyDescent="0.2">
      <c r="B165" s="273"/>
      <c r="C165" s="459" t="s">
        <v>48</v>
      </c>
      <c r="D165" s="461">
        <v>1</v>
      </c>
      <c r="E165" s="462" t="s">
        <v>29</v>
      </c>
      <c r="F165" s="463">
        <v>9657.1014393600017</v>
      </c>
    </row>
    <row r="166" spans="2:6" x14ac:dyDescent="0.2">
      <c r="B166" s="273"/>
      <c r="C166" s="459" t="s">
        <v>493</v>
      </c>
      <c r="D166" s="461">
        <v>1</v>
      </c>
      <c r="E166" s="462" t="s">
        <v>30</v>
      </c>
      <c r="F166" s="463">
        <v>17500.599999999999</v>
      </c>
    </row>
    <row r="167" spans="2:6" x14ac:dyDescent="0.2">
      <c r="B167" s="273"/>
      <c r="C167" s="459" t="s">
        <v>495</v>
      </c>
      <c r="D167" s="461">
        <v>1</v>
      </c>
      <c r="E167" s="462" t="s">
        <v>30</v>
      </c>
      <c r="F167" s="463">
        <v>18327.400000000001</v>
      </c>
    </row>
    <row r="168" spans="2:6" x14ac:dyDescent="0.2">
      <c r="B168" s="273"/>
      <c r="C168" s="459" t="s">
        <v>458</v>
      </c>
      <c r="D168" s="461">
        <v>1</v>
      </c>
      <c r="E168" s="462" t="s">
        <v>30</v>
      </c>
      <c r="F168" s="463">
        <v>18020</v>
      </c>
    </row>
    <row r="169" spans="2:6" x14ac:dyDescent="0.2">
      <c r="B169" s="273"/>
      <c r="C169" s="459" t="s">
        <v>118</v>
      </c>
      <c r="D169" s="461">
        <v>1</v>
      </c>
      <c r="E169" s="462" t="s">
        <v>42</v>
      </c>
      <c r="F169" s="463">
        <v>11079.12</v>
      </c>
    </row>
    <row r="170" spans="2:6" x14ac:dyDescent="0.2">
      <c r="B170" s="273"/>
      <c r="C170" s="459" t="s">
        <v>48</v>
      </c>
      <c r="D170" s="461">
        <v>1</v>
      </c>
      <c r="E170" s="462" t="s">
        <v>29</v>
      </c>
      <c r="F170" s="463">
        <v>6553.4076000000005</v>
      </c>
    </row>
    <row r="171" spans="2:6" x14ac:dyDescent="0.2">
      <c r="B171" s="273"/>
      <c r="C171" s="459" t="s">
        <v>500</v>
      </c>
      <c r="D171" s="461">
        <v>1</v>
      </c>
      <c r="E171" s="462" t="s">
        <v>30</v>
      </c>
      <c r="F171" s="463">
        <v>26251.96</v>
      </c>
    </row>
    <row r="172" spans="2:6" s="459" customFormat="1" x14ac:dyDescent="0.2">
      <c r="B172" s="460"/>
      <c r="D172" s="461"/>
      <c r="E172" s="462"/>
      <c r="F172" s="463"/>
    </row>
    <row r="173" spans="2:6" s="459" customFormat="1" x14ac:dyDescent="0.2">
      <c r="B173" s="460"/>
      <c r="D173" s="461"/>
      <c r="E173" s="462"/>
      <c r="F173" s="463"/>
    </row>
    <row r="174" spans="2:6" s="459" customFormat="1" x14ac:dyDescent="0.2">
      <c r="B174" s="460"/>
      <c r="D174" s="461"/>
      <c r="E174" s="462"/>
      <c r="F174" s="463"/>
    </row>
    <row r="175" spans="2:6" ht="13.5" thickBot="1" x14ac:dyDescent="0.25">
      <c r="B175" s="276"/>
      <c r="C175" s="313"/>
      <c r="D175" s="256"/>
      <c r="E175" s="303"/>
      <c r="F175" s="258"/>
    </row>
    <row r="176" spans="2:6" ht="13.5" thickBot="1" x14ac:dyDescent="0.25">
      <c r="B176" s="266"/>
      <c r="C176" s="266"/>
      <c r="D176" s="267">
        <f>SUM(D159:D175)</f>
        <v>13</v>
      </c>
      <c r="E176" s="266"/>
      <c r="F176" s="268"/>
    </row>
    <row r="178" spans="2:6" ht="18.75" x14ac:dyDescent="0.3">
      <c r="B178" s="576" t="s">
        <v>0</v>
      </c>
      <c r="C178" s="576"/>
      <c r="D178" s="576"/>
      <c r="E178" s="576"/>
      <c r="F178" s="576"/>
    </row>
    <row r="179" spans="2:6" ht="15.75" x14ac:dyDescent="0.25">
      <c r="B179" s="577" t="s">
        <v>1</v>
      </c>
      <c r="C179" s="577"/>
      <c r="D179" s="577"/>
      <c r="E179" s="577"/>
      <c r="F179" s="577"/>
    </row>
    <row r="180" spans="2:6" ht="15" x14ac:dyDescent="0.25">
      <c r="B180" s="578" t="s">
        <v>414</v>
      </c>
      <c r="C180" s="578"/>
      <c r="D180" s="578"/>
      <c r="E180" s="578"/>
      <c r="F180" s="578"/>
    </row>
    <row r="181" spans="2:6" ht="15" x14ac:dyDescent="0.25">
      <c r="B181" s="563"/>
      <c r="C181" s="563"/>
      <c r="D181" s="563"/>
      <c r="E181" s="563"/>
      <c r="F181" s="563"/>
    </row>
    <row r="182" spans="2:6" ht="15" x14ac:dyDescent="0.25">
      <c r="B182" s="241" t="s">
        <v>4</v>
      </c>
      <c r="C182" s="241"/>
      <c r="D182" s="512" t="s">
        <v>123</v>
      </c>
      <c r="E182" s="512"/>
      <c r="F182" s="242" t="s">
        <v>544</v>
      </c>
    </row>
    <row r="183" spans="2:6" ht="15.75" thickBot="1" x14ac:dyDescent="0.3">
      <c r="B183" s="241"/>
      <c r="C183" s="241"/>
      <c r="D183" s="512"/>
      <c r="E183" s="512"/>
      <c r="F183" s="242"/>
    </row>
    <row r="184" spans="2:6" ht="13.5" customHeight="1" x14ac:dyDescent="0.2">
      <c r="B184" s="564" t="s">
        <v>415</v>
      </c>
      <c r="C184" s="567" t="s">
        <v>7</v>
      </c>
      <c r="D184" s="510"/>
      <c r="E184" s="567" t="s">
        <v>8</v>
      </c>
      <c r="F184" s="573" t="s">
        <v>416</v>
      </c>
    </row>
    <row r="185" spans="2:6" ht="13.5" customHeight="1" x14ac:dyDescent="0.3">
      <c r="B185" s="565"/>
      <c r="C185" s="589"/>
      <c r="D185" s="243" t="s">
        <v>417</v>
      </c>
      <c r="E185" s="589"/>
      <c r="F185" s="574"/>
    </row>
    <row r="186" spans="2:6" ht="13.5" customHeight="1" thickBot="1" x14ac:dyDescent="0.35">
      <c r="B186" s="565"/>
      <c r="C186" s="589"/>
      <c r="D186" s="511"/>
      <c r="E186" s="589"/>
      <c r="F186" s="574"/>
    </row>
    <row r="187" spans="2:6" ht="13.5" customHeight="1" x14ac:dyDescent="0.2">
      <c r="B187" s="260"/>
      <c r="C187" s="350" t="s">
        <v>125</v>
      </c>
      <c r="D187" s="246">
        <v>1</v>
      </c>
      <c r="E187" s="351" t="s">
        <v>42</v>
      </c>
      <c r="F187" s="352">
        <v>14144.874963840002</v>
      </c>
    </row>
    <row r="188" spans="2:6" ht="13.5" customHeight="1" x14ac:dyDescent="0.2">
      <c r="B188" s="262"/>
      <c r="C188" s="280" t="s">
        <v>28</v>
      </c>
      <c r="D188" s="251">
        <v>1</v>
      </c>
      <c r="E188" s="282" t="s">
        <v>29</v>
      </c>
      <c r="F188" s="353">
        <v>19080</v>
      </c>
    </row>
    <row r="189" spans="2:6" ht="13.5" customHeight="1" x14ac:dyDescent="0.2">
      <c r="B189" s="262"/>
      <c r="C189" s="280" t="s">
        <v>115</v>
      </c>
      <c r="D189" s="251">
        <v>1</v>
      </c>
      <c r="E189" s="282" t="s">
        <v>42</v>
      </c>
      <c r="F189" s="353">
        <v>19622.72</v>
      </c>
    </row>
    <row r="190" spans="2:6" ht="13.5" customHeight="1" x14ac:dyDescent="0.2">
      <c r="B190" s="262"/>
      <c r="C190" s="280" t="s">
        <v>63</v>
      </c>
      <c r="D190" s="251">
        <v>1</v>
      </c>
      <c r="E190" s="282" t="s">
        <v>29</v>
      </c>
      <c r="F190" s="353">
        <v>3498</v>
      </c>
    </row>
    <row r="191" spans="2:6" ht="13.5" customHeight="1" x14ac:dyDescent="0.2">
      <c r="B191" s="262"/>
      <c r="C191" s="280" t="s">
        <v>542</v>
      </c>
      <c r="D191" s="251">
        <v>1</v>
      </c>
      <c r="E191" s="282" t="s">
        <v>29</v>
      </c>
      <c r="F191" s="353">
        <v>12720</v>
      </c>
    </row>
    <row r="192" spans="2:6" ht="13.5" customHeight="1" x14ac:dyDescent="0.2">
      <c r="B192" s="262"/>
      <c r="C192" s="280" t="s">
        <v>41</v>
      </c>
      <c r="D192" s="251">
        <v>1</v>
      </c>
      <c r="E192" s="282" t="s">
        <v>42</v>
      </c>
      <c r="F192" s="353">
        <v>11232.540626400001</v>
      </c>
    </row>
    <row r="193" spans="2:6" ht="13.5" customHeight="1" x14ac:dyDescent="0.2">
      <c r="B193" s="262"/>
      <c r="C193" s="280" t="s">
        <v>130</v>
      </c>
      <c r="D193" s="251">
        <v>1</v>
      </c>
      <c r="E193" s="282" t="s">
        <v>42</v>
      </c>
      <c r="F193" s="353">
        <v>11232.540626400001</v>
      </c>
    </row>
    <row r="194" spans="2:6" ht="13.5" customHeight="1" x14ac:dyDescent="0.2">
      <c r="B194" s="262"/>
      <c r="C194" s="280" t="s">
        <v>132</v>
      </c>
      <c r="D194" s="251">
        <v>1</v>
      </c>
      <c r="E194" s="282" t="s">
        <v>29</v>
      </c>
      <c r="F194" s="353">
        <v>9833.7862080000032</v>
      </c>
    </row>
    <row r="195" spans="2:6" ht="13.5" customHeight="1" x14ac:dyDescent="0.2">
      <c r="B195" s="262"/>
      <c r="C195" s="280" t="s">
        <v>48</v>
      </c>
      <c r="D195" s="251">
        <v>1</v>
      </c>
      <c r="E195" s="282" t="s">
        <v>29</v>
      </c>
      <c r="F195" s="353">
        <v>7010.84</v>
      </c>
    </row>
    <row r="196" spans="2:6" ht="13.5" customHeight="1" x14ac:dyDescent="0.2">
      <c r="B196" s="262"/>
      <c r="C196" s="280" t="s">
        <v>141</v>
      </c>
      <c r="D196" s="251">
        <v>1</v>
      </c>
      <c r="E196" s="282" t="s">
        <v>30</v>
      </c>
      <c r="F196" s="353">
        <v>26213.630400000002</v>
      </c>
    </row>
    <row r="197" spans="2:6" ht="13.5" customHeight="1" x14ac:dyDescent="0.2">
      <c r="B197" s="262"/>
      <c r="C197" s="280" t="s">
        <v>459</v>
      </c>
      <c r="D197" s="251">
        <v>1</v>
      </c>
      <c r="E197" s="282" t="s">
        <v>30</v>
      </c>
      <c r="F197" s="353">
        <v>43755.79186368001</v>
      </c>
    </row>
    <row r="198" spans="2:6" ht="13.5" customHeight="1" x14ac:dyDescent="0.2">
      <c r="B198" s="262"/>
      <c r="C198" s="280" t="s">
        <v>48</v>
      </c>
      <c r="D198" s="251">
        <v>1</v>
      </c>
      <c r="E198" s="282" t="s">
        <v>29</v>
      </c>
      <c r="F198" s="353">
        <v>12821.76</v>
      </c>
    </row>
    <row r="199" spans="2:6" ht="13.5" customHeight="1" x14ac:dyDescent="0.2">
      <c r="B199" s="262"/>
      <c r="C199" s="280" t="s">
        <v>48</v>
      </c>
      <c r="D199" s="251">
        <v>1</v>
      </c>
      <c r="E199" s="325" t="s">
        <v>29</v>
      </c>
      <c r="F199" s="353">
        <v>5242.7260800000004</v>
      </c>
    </row>
    <row r="200" spans="2:6" ht="13.5" customHeight="1" x14ac:dyDescent="0.2">
      <c r="B200" s="262"/>
      <c r="C200" s="280" t="s">
        <v>48</v>
      </c>
      <c r="D200" s="251">
        <v>1</v>
      </c>
      <c r="E200" s="325" t="s">
        <v>29</v>
      </c>
      <c r="F200" s="353">
        <v>6553.4076000000005</v>
      </c>
    </row>
    <row r="201" spans="2:6" ht="13.5" customHeight="1" x14ac:dyDescent="0.2">
      <c r="B201" s="262"/>
      <c r="C201" s="280" t="s">
        <v>48</v>
      </c>
      <c r="D201" s="251">
        <v>1</v>
      </c>
      <c r="E201" s="325" t="s">
        <v>29</v>
      </c>
      <c r="F201" s="353">
        <v>5242.76</v>
      </c>
    </row>
    <row r="202" spans="2:6" ht="13.5" customHeight="1" x14ac:dyDescent="0.2">
      <c r="B202" s="262"/>
      <c r="C202" s="280" t="s">
        <v>48</v>
      </c>
      <c r="D202" s="251">
        <v>1</v>
      </c>
      <c r="E202" s="325" t="s">
        <v>29</v>
      </c>
      <c r="F202" s="353">
        <v>5242.7260800000004</v>
      </c>
    </row>
    <row r="203" spans="2:6" ht="13.5" customHeight="1" x14ac:dyDescent="0.2">
      <c r="B203" s="262"/>
      <c r="C203" s="280" t="s">
        <v>48</v>
      </c>
      <c r="D203" s="251">
        <v>1</v>
      </c>
      <c r="E203" s="325" t="s">
        <v>29</v>
      </c>
      <c r="F203" s="353">
        <v>5242.76</v>
      </c>
    </row>
    <row r="204" spans="2:6" ht="13.5" customHeight="1" x14ac:dyDescent="0.2">
      <c r="B204" s="262"/>
      <c r="C204" s="280" t="s">
        <v>48</v>
      </c>
      <c r="D204" s="251">
        <v>1</v>
      </c>
      <c r="E204" s="325" t="s">
        <v>29</v>
      </c>
      <c r="F204" s="353">
        <v>6553.4076000000005</v>
      </c>
    </row>
    <row r="205" spans="2:6" ht="12.75" customHeight="1" x14ac:dyDescent="0.2">
      <c r="B205" s="262"/>
      <c r="C205" s="280"/>
      <c r="D205" s="251"/>
      <c r="E205" s="325"/>
      <c r="F205" s="353"/>
    </row>
    <row r="206" spans="2:6" ht="12.75" customHeight="1" x14ac:dyDescent="0.2">
      <c r="B206" s="262"/>
      <c r="C206" s="280"/>
      <c r="D206" s="251"/>
      <c r="E206" s="325"/>
      <c r="F206" s="353"/>
    </row>
    <row r="207" spans="2:6" ht="12.75" customHeight="1" thickBot="1" x14ac:dyDescent="0.25">
      <c r="B207" s="264"/>
      <c r="C207" s="354"/>
      <c r="D207" s="256"/>
      <c r="E207" s="328"/>
      <c r="F207" s="355"/>
    </row>
    <row r="208" spans="2:6" ht="12.75" customHeight="1" thickBot="1" x14ac:dyDescent="0.25">
      <c r="B208" s="266"/>
      <c r="C208" s="356"/>
      <c r="D208" s="259">
        <f>SUM(D187:D207)</f>
        <v>18</v>
      </c>
      <c r="E208" s="251"/>
      <c r="F208" s="349"/>
    </row>
    <row r="209" spans="2:6" x14ac:dyDescent="0.2">
      <c r="B209" s="266"/>
      <c r="C209" s="356"/>
      <c r="E209" s="251"/>
      <c r="F209" s="349"/>
    </row>
    <row r="210" spans="2:6" x14ac:dyDescent="0.2">
      <c r="B210" s="266"/>
      <c r="C210" s="356"/>
      <c r="E210" s="251"/>
      <c r="F210" s="349"/>
    </row>
    <row r="211" spans="2:6" x14ac:dyDescent="0.2">
      <c r="B211" s="266"/>
      <c r="C211" s="356"/>
      <c r="E211" s="251"/>
      <c r="F211" s="349"/>
    </row>
    <row r="212" spans="2:6" ht="15" x14ac:dyDescent="0.25">
      <c r="B212" s="563"/>
      <c r="C212" s="563"/>
      <c r="D212" s="563"/>
      <c r="E212" s="563"/>
      <c r="F212" s="563"/>
    </row>
    <row r="213" spans="2:6" ht="15" x14ac:dyDescent="0.25">
      <c r="B213" s="241" t="s">
        <v>4</v>
      </c>
      <c r="C213" s="241"/>
      <c r="D213" s="512" t="s">
        <v>143</v>
      </c>
      <c r="E213" s="512"/>
      <c r="F213" s="242" t="s">
        <v>544</v>
      </c>
    </row>
    <row r="214" spans="2:6" ht="15.75" thickBot="1" x14ac:dyDescent="0.3">
      <c r="B214" s="241"/>
      <c r="C214" s="241"/>
      <c r="D214" s="512"/>
      <c r="E214" s="512"/>
      <c r="F214" s="242"/>
    </row>
    <row r="215" spans="2:6" ht="15" x14ac:dyDescent="0.2">
      <c r="B215" s="586" t="s">
        <v>415</v>
      </c>
      <c r="C215" s="580" t="s">
        <v>7</v>
      </c>
      <c r="D215" s="514"/>
      <c r="E215" s="580" t="s">
        <v>8</v>
      </c>
      <c r="F215" s="573" t="s">
        <v>416</v>
      </c>
    </row>
    <row r="216" spans="2:6" ht="15" x14ac:dyDescent="0.3">
      <c r="B216" s="587"/>
      <c r="C216" s="588"/>
      <c r="D216" s="314" t="s">
        <v>417</v>
      </c>
      <c r="E216" s="588"/>
      <c r="F216" s="574"/>
    </row>
    <row r="217" spans="2:6" ht="15.75" thickBot="1" x14ac:dyDescent="0.35">
      <c r="B217" s="587"/>
      <c r="C217" s="588"/>
      <c r="D217" s="515"/>
      <c r="E217" s="588"/>
      <c r="F217" s="574"/>
    </row>
    <row r="218" spans="2:6" x14ac:dyDescent="0.2">
      <c r="B218" s="269"/>
      <c r="C218" s="315" t="s">
        <v>145</v>
      </c>
      <c r="D218" s="246">
        <v>1</v>
      </c>
      <c r="E218" s="307" t="s">
        <v>29</v>
      </c>
      <c r="F218" s="248">
        <v>12805.480944000001</v>
      </c>
    </row>
    <row r="219" spans="2:6" x14ac:dyDescent="0.2">
      <c r="B219" s="273"/>
      <c r="C219" s="316" t="s">
        <v>169</v>
      </c>
      <c r="D219" s="251">
        <v>1</v>
      </c>
      <c r="E219" s="309" t="s">
        <v>29</v>
      </c>
      <c r="F219" s="253">
        <v>5300</v>
      </c>
    </row>
    <row r="220" spans="2:6" x14ac:dyDescent="0.2">
      <c r="B220" s="273"/>
      <c r="C220" s="316" t="s">
        <v>112</v>
      </c>
      <c r="D220" s="251">
        <v>1</v>
      </c>
      <c r="E220" s="309" t="s">
        <v>42</v>
      </c>
      <c r="F220" s="253">
        <v>11551.88</v>
      </c>
    </row>
    <row r="221" spans="2:6" x14ac:dyDescent="0.2">
      <c r="B221" s="273"/>
      <c r="C221" s="316" t="s">
        <v>41</v>
      </c>
      <c r="D221" s="251">
        <v>1</v>
      </c>
      <c r="E221" s="309" t="s">
        <v>29</v>
      </c>
      <c r="F221" s="253">
        <v>8120.9826979200016</v>
      </c>
    </row>
    <row r="222" spans="2:6" x14ac:dyDescent="0.2">
      <c r="B222" s="273"/>
      <c r="C222" s="316" t="s">
        <v>85</v>
      </c>
      <c r="D222" s="251">
        <v>1</v>
      </c>
      <c r="E222" s="309" t="s">
        <v>42</v>
      </c>
      <c r="F222" s="253">
        <v>14459.438528639999</v>
      </c>
    </row>
    <row r="223" spans="2:6" ht="13.5" thickBot="1" x14ac:dyDescent="0.25">
      <c r="B223" s="276"/>
      <c r="C223" s="317"/>
      <c r="D223" s="256"/>
      <c r="E223" s="318"/>
      <c r="F223" s="258"/>
    </row>
    <row r="224" spans="2:6" ht="13.5" thickBot="1" x14ac:dyDescent="0.25">
      <c r="D224" s="259">
        <f>SUM(D218:D223)</f>
        <v>5</v>
      </c>
    </row>
    <row r="225" spans="2:6" ht="15" x14ac:dyDescent="0.25">
      <c r="B225" s="319"/>
      <c r="C225" s="319"/>
      <c r="D225" s="319"/>
      <c r="E225" s="319"/>
      <c r="F225" s="320"/>
    </row>
    <row r="226" spans="2:6" ht="15" x14ac:dyDescent="0.25">
      <c r="B226" s="563"/>
      <c r="C226" s="563"/>
      <c r="D226" s="563"/>
      <c r="E226" s="563"/>
      <c r="F226" s="563"/>
    </row>
    <row r="227" spans="2:6" ht="15" x14ac:dyDescent="0.25">
      <c r="B227" s="241" t="s">
        <v>4</v>
      </c>
      <c r="C227" s="241"/>
      <c r="D227" s="512" t="s">
        <v>149</v>
      </c>
      <c r="E227" s="512"/>
      <c r="F227" s="242" t="s">
        <v>544</v>
      </c>
    </row>
    <row r="228" spans="2:6" ht="15.75" thickBot="1" x14ac:dyDescent="0.3">
      <c r="B228" s="241"/>
      <c r="C228" s="241"/>
      <c r="D228" s="512"/>
      <c r="E228" s="512"/>
      <c r="F228" s="242"/>
    </row>
    <row r="229" spans="2:6" ht="15" x14ac:dyDescent="0.2">
      <c r="B229" s="564" t="s">
        <v>415</v>
      </c>
      <c r="C229" s="567" t="s">
        <v>7</v>
      </c>
      <c r="D229" s="510"/>
      <c r="E229" s="570" t="s">
        <v>8</v>
      </c>
      <c r="F229" s="573" t="s">
        <v>416</v>
      </c>
    </row>
    <row r="230" spans="2:6" ht="15" x14ac:dyDescent="0.3">
      <c r="B230" s="565"/>
      <c r="C230" s="568"/>
      <c r="D230" s="243" t="s">
        <v>417</v>
      </c>
      <c r="E230" s="571"/>
      <c r="F230" s="574"/>
    </row>
    <row r="231" spans="2:6" ht="15.75" thickBot="1" x14ac:dyDescent="0.35">
      <c r="B231" s="565"/>
      <c r="C231" s="568"/>
      <c r="D231" s="511"/>
      <c r="E231" s="579"/>
      <c r="F231" s="574"/>
    </row>
    <row r="232" spans="2:6" x14ac:dyDescent="0.2">
      <c r="B232" s="321" t="s">
        <v>418</v>
      </c>
      <c r="C232" s="322" t="s">
        <v>48</v>
      </c>
      <c r="D232" s="246">
        <v>1</v>
      </c>
      <c r="E232" s="298" t="s">
        <v>29</v>
      </c>
      <c r="F232" s="323">
        <v>6552.92</v>
      </c>
    </row>
    <row r="233" spans="2:6" x14ac:dyDescent="0.2">
      <c r="B233" s="464"/>
      <c r="C233" s="324" t="s">
        <v>491</v>
      </c>
      <c r="D233" s="251">
        <v>1</v>
      </c>
      <c r="E233" s="338" t="s">
        <v>30</v>
      </c>
      <c r="F233" s="326">
        <v>26251.96</v>
      </c>
    </row>
    <row r="234" spans="2:6" x14ac:dyDescent="0.2">
      <c r="B234" s="464"/>
      <c r="C234" s="324" t="s">
        <v>152</v>
      </c>
      <c r="D234" s="251">
        <v>1</v>
      </c>
      <c r="E234" s="338" t="s">
        <v>29</v>
      </c>
      <c r="F234" s="326">
        <v>9359.7999999999993</v>
      </c>
    </row>
    <row r="235" spans="2:6" x14ac:dyDescent="0.2">
      <c r="B235" s="464"/>
      <c r="C235" s="324" t="s">
        <v>48</v>
      </c>
      <c r="D235" s="251">
        <v>1</v>
      </c>
      <c r="E235" s="338" t="s">
        <v>29</v>
      </c>
      <c r="F235" s="326">
        <v>12720</v>
      </c>
    </row>
    <row r="236" spans="2:6" x14ac:dyDescent="0.2">
      <c r="B236" s="464"/>
      <c r="C236" s="324" t="s">
        <v>48</v>
      </c>
      <c r="D236" s="251">
        <v>1</v>
      </c>
      <c r="E236" s="338" t="s">
        <v>29</v>
      </c>
      <c r="F236" s="326">
        <v>12720</v>
      </c>
    </row>
    <row r="237" spans="2:6" x14ac:dyDescent="0.2">
      <c r="B237" s="273"/>
      <c r="C237" s="324"/>
      <c r="D237" s="251"/>
      <c r="E237" s="325"/>
      <c r="F237" s="326"/>
    </row>
    <row r="238" spans="2:6" ht="13.5" thickBot="1" x14ac:dyDescent="0.25">
      <c r="B238" s="276"/>
      <c r="C238" s="327"/>
      <c r="D238" s="256"/>
      <c r="E238" s="328"/>
      <c r="F238" s="329"/>
    </row>
    <row r="239" spans="2:6" ht="13.5" thickBot="1" x14ac:dyDescent="0.25">
      <c r="B239" s="305"/>
      <c r="C239" s="305"/>
      <c r="D239" s="330">
        <f>SUM(D232:D238)</f>
        <v>5</v>
      </c>
      <c r="E239" s="331"/>
      <c r="F239" s="332"/>
    </row>
    <row r="242" spans="2:6" ht="15" x14ac:dyDescent="0.25">
      <c r="B242" s="563"/>
      <c r="C242" s="563"/>
      <c r="D242" s="563"/>
      <c r="E242" s="563"/>
      <c r="F242" s="563"/>
    </row>
    <row r="243" spans="2:6" ht="15" x14ac:dyDescent="0.25">
      <c r="B243" s="241" t="s">
        <v>4</v>
      </c>
      <c r="C243" s="241"/>
      <c r="D243" s="512" t="s">
        <v>154</v>
      </c>
      <c r="E243" s="512"/>
      <c r="F243" s="242" t="s">
        <v>544</v>
      </c>
    </row>
    <row r="244" spans="2:6" ht="15.75" thickBot="1" x14ac:dyDescent="0.3">
      <c r="B244" s="241"/>
      <c r="C244" s="241"/>
      <c r="D244" s="512"/>
      <c r="E244" s="512"/>
      <c r="F244" s="242"/>
    </row>
    <row r="245" spans="2:6" ht="15" x14ac:dyDescent="0.2">
      <c r="B245" s="564" t="s">
        <v>415</v>
      </c>
      <c r="C245" s="567" t="s">
        <v>7</v>
      </c>
      <c r="D245" s="510"/>
      <c r="E245" s="570" t="s">
        <v>8</v>
      </c>
      <c r="F245" s="573" t="s">
        <v>416</v>
      </c>
    </row>
    <row r="246" spans="2:6" ht="15" x14ac:dyDescent="0.3">
      <c r="B246" s="565"/>
      <c r="C246" s="568"/>
      <c r="D246" s="243" t="s">
        <v>417</v>
      </c>
      <c r="E246" s="571"/>
      <c r="F246" s="574"/>
    </row>
    <row r="247" spans="2:6" ht="15.75" thickBot="1" x14ac:dyDescent="0.35">
      <c r="B247" s="566"/>
      <c r="C247" s="569"/>
      <c r="D247" s="513"/>
      <c r="E247" s="572"/>
      <c r="F247" s="575"/>
    </row>
    <row r="248" spans="2:6" x14ac:dyDescent="0.2">
      <c r="B248" s="273"/>
      <c r="C248" s="316" t="s">
        <v>421</v>
      </c>
      <c r="D248" s="251">
        <v>1</v>
      </c>
      <c r="E248" s="325" t="s">
        <v>30</v>
      </c>
      <c r="F248" s="253">
        <v>29169.504000000001</v>
      </c>
    </row>
    <row r="249" spans="2:6" ht="13.5" thickBot="1" x14ac:dyDescent="0.25">
      <c r="B249" s="276"/>
      <c r="C249" s="317"/>
      <c r="D249" s="256"/>
      <c r="E249" s="328"/>
      <c r="F249" s="258"/>
    </row>
    <row r="250" spans="2:6" ht="13.5" thickBot="1" x14ac:dyDescent="0.25">
      <c r="B250" s="305"/>
      <c r="C250" s="305"/>
      <c r="D250" s="334">
        <f>SUM(D248:D249)</f>
        <v>1</v>
      </c>
      <c r="E250" s="331"/>
      <c r="F250" s="332"/>
    </row>
    <row r="251" spans="2:6" x14ac:dyDescent="0.2">
      <c r="B251" s="305"/>
      <c r="C251" s="305"/>
      <c r="D251" s="331"/>
      <c r="E251" s="331"/>
      <c r="F251" s="332"/>
    </row>
    <row r="252" spans="2:6" ht="18.75" x14ac:dyDescent="0.3">
      <c r="B252" s="576" t="s">
        <v>0</v>
      </c>
      <c r="C252" s="576"/>
      <c r="D252" s="576"/>
      <c r="E252" s="576"/>
      <c r="F252" s="576"/>
    </row>
    <row r="253" spans="2:6" ht="15.75" x14ac:dyDescent="0.25">
      <c r="B253" s="577" t="s">
        <v>1</v>
      </c>
      <c r="C253" s="577"/>
      <c r="D253" s="577"/>
      <c r="E253" s="577"/>
      <c r="F253" s="577"/>
    </row>
    <row r="254" spans="2:6" ht="15" x14ac:dyDescent="0.25">
      <c r="B254" s="578" t="s">
        <v>414</v>
      </c>
      <c r="C254" s="578"/>
      <c r="D254" s="578"/>
      <c r="E254" s="578"/>
      <c r="F254" s="578"/>
    </row>
    <row r="255" spans="2:6" ht="15" x14ac:dyDescent="0.25">
      <c r="B255" s="563"/>
      <c r="C255" s="563"/>
      <c r="D255" s="563"/>
      <c r="E255" s="563"/>
      <c r="F255" s="563"/>
    </row>
    <row r="256" spans="2:6" ht="15" x14ac:dyDescent="0.25">
      <c r="B256" s="241" t="s">
        <v>4</v>
      </c>
      <c r="C256" s="241"/>
      <c r="D256" s="512" t="s">
        <v>420</v>
      </c>
      <c r="E256" s="512"/>
      <c r="F256" s="242" t="s">
        <v>544</v>
      </c>
    </row>
    <row r="257" spans="2:6" ht="15.75" thickBot="1" x14ac:dyDescent="0.3">
      <c r="B257" s="241"/>
      <c r="C257" s="241"/>
      <c r="D257" s="512"/>
      <c r="E257" s="512"/>
      <c r="F257" s="242"/>
    </row>
    <row r="258" spans="2:6" ht="15" x14ac:dyDescent="0.2">
      <c r="B258" s="564" t="s">
        <v>415</v>
      </c>
      <c r="C258" s="580" t="s">
        <v>7</v>
      </c>
      <c r="D258" s="292"/>
      <c r="E258" s="590" t="s">
        <v>8</v>
      </c>
      <c r="F258" s="573" t="s">
        <v>416</v>
      </c>
    </row>
    <row r="259" spans="2:6" ht="15" x14ac:dyDescent="0.3">
      <c r="B259" s="565"/>
      <c r="C259" s="588"/>
      <c r="D259" s="293" t="s">
        <v>417</v>
      </c>
      <c r="E259" s="591"/>
      <c r="F259" s="574"/>
    </row>
    <row r="260" spans="2:6" ht="15.75" thickBot="1" x14ac:dyDescent="0.35">
      <c r="B260" s="565"/>
      <c r="C260" s="588"/>
      <c r="D260" s="335"/>
      <c r="E260" s="591"/>
      <c r="F260" s="574"/>
    </row>
    <row r="261" spans="2:6" x14ac:dyDescent="0.2">
      <c r="B261" s="260"/>
      <c r="C261" s="336" t="s">
        <v>158</v>
      </c>
      <c r="D261" s="246">
        <v>1</v>
      </c>
      <c r="E261" s="298" t="s">
        <v>30</v>
      </c>
      <c r="F261" s="248">
        <v>40735.981641600003</v>
      </c>
    </row>
    <row r="262" spans="2:6" x14ac:dyDescent="0.2">
      <c r="B262" s="262"/>
      <c r="C262" s="337" t="s">
        <v>158</v>
      </c>
      <c r="D262" s="251">
        <v>1</v>
      </c>
      <c r="E262" s="338" t="s">
        <v>30</v>
      </c>
      <c r="F262" s="253">
        <v>40735.981641600003</v>
      </c>
    </row>
    <row r="263" spans="2:6" x14ac:dyDescent="0.2">
      <c r="B263" s="262"/>
      <c r="C263" s="337" t="s">
        <v>158</v>
      </c>
      <c r="D263" s="251">
        <v>1</v>
      </c>
      <c r="E263" s="338" t="s">
        <v>30</v>
      </c>
      <c r="F263" s="253">
        <v>40735.981641600003</v>
      </c>
    </row>
    <row r="264" spans="2:6" x14ac:dyDescent="0.2">
      <c r="B264" s="262"/>
      <c r="C264" s="337" t="s">
        <v>158</v>
      </c>
      <c r="D264" s="251">
        <v>1</v>
      </c>
      <c r="E264" s="338" t="s">
        <v>30</v>
      </c>
      <c r="F264" s="253">
        <v>40735.981641600003</v>
      </c>
    </row>
    <row r="265" spans="2:6" x14ac:dyDescent="0.2">
      <c r="B265" s="262"/>
      <c r="C265" s="337" t="s">
        <v>158</v>
      </c>
      <c r="D265" s="251">
        <v>1</v>
      </c>
      <c r="E265" s="338" t="s">
        <v>30</v>
      </c>
      <c r="F265" s="253">
        <v>40735.981641600003</v>
      </c>
    </row>
    <row r="266" spans="2:6" x14ac:dyDescent="0.2">
      <c r="B266" s="262"/>
      <c r="C266" s="337" t="s">
        <v>160</v>
      </c>
      <c r="D266" s="251">
        <v>1</v>
      </c>
      <c r="E266" s="338" t="s">
        <v>42</v>
      </c>
      <c r="F266" s="253">
        <v>15900</v>
      </c>
    </row>
    <row r="267" spans="2:6" x14ac:dyDescent="0.2">
      <c r="B267" s="262"/>
      <c r="C267" s="337" t="s">
        <v>158</v>
      </c>
      <c r="D267" s="251">
        <v>1</v>
      </c>
      <c r="E267" s="338" t="s">
        <v>30</v>
      </c>
      <c r="F267" s="253">
        <v>40735.981641600003</v>
      </c>
    </row>
    <row r="268" spans="2:6" x14ac:dyDescent="0.2">
      <c r="B268" s="262"/>
      <c r="C268" s="337" t="s">
        <v>158</v>
      </c>
      <c r="D268" s="251">
        <v>1</v>
      </c>
      <c r="E268" s="338" t="s">
        <v>30</v>
      </c>
      <c r="F268" s="253">
        <v>40735.981641600003</v>
      </c>
    </row>
    <row r="269" spans="2:6" x14ac:dyDescent="0.2">
      <c r="B269" s="262"/>
      <c r="C269" s="337" t="s">
        <v>158</v>
      </c>
      <c r="D269" s="251">
        <v>1</v>
      </c>
      <c r="E269" s="338" t="s">
        <v>30</v>
      </c>
      <c r="F269" s="253">
        <v>40735.981641600003</v>
      </c>
    </row>
    <row r="270" spans="2:6" x14ac:dyDescent="0.2">
      <c r="B270" s="262"/>
      <c r="C270" s="337" t="s">
        <v>158</v>
      </c>
      <c r="D270" s="251">
        <v>1</v>
      </c>
      <c r="E270" s="338" t="s">
        <v>30</v>
      </c>
      <c r="F270" s="253">
        <v>40735.981641600003</v>
      </c>
    </row>
    <row r="271" spans="2:6" x14ac:dyDescent="0.2">
      <c r="B271" s="262"/>
      <c r="C271" s="337" t="s">
        <v>158</v>
      </c>
      <c r="D271" s="251">
        <v>1</v>
      </c>
      <c r="E271" s="338" t="s">
        <v>30</v>
      </c>
      <c r="F271" s="253">
        <v>40735.981641600003</v>
      </c>
    </row>
    <row r="272" spans="2:6" x14ac:dyDescent="0.2">
      <c r="B272" s="249"/>
      <c r="C272" s="339"/>
      <c r="D272" s="251"/>
      <c r="E272" s="286"/>
      <c r="F272" s="253"/>
    </row>
    <row r="273" spans="2:6" ht="13.5" thickBot="1" x14ac:dyDescent="0.25">
      <c r="B273" s="264"/>
      <c r="C273" s="340"/>
      <c r="D273" s="256"/>
      <c r="E273" s="341"/>
      <c r="F273" s="258"/>
    </row>
    <row r="274" spans="2:6" ht="13.5" thickBot="1" x14ac:dyDescent="0.25">
      <c r="B274" s="266"/>
      <c r="C274" s="266"/>
      <c r="D274" s="267">
        <f>SUM(D261:D273)</f>
        <v>11</v>
      </c>
      <c r="E274" s="266"/>
      <c r="F274" s="268"/>
    </row>
    <row r="276" spans="2:6" ht="15" x14ac:dyDescent="0.25">
      <c r="B276" s="563"/>
      <c r="C276" s="563"/>
      <c r="D276" s="563"/>
      <c r="E276" s="563"/>
      <c r="F276" s="563"/>
    </row>
    <row r="277" spans="2:6" ht="15" x14ac:dyDescent="0.25">
      <c r="B277" s="241" t="s">
        <v>4</v>
      </c>
      <c r="C277" s="241"/>
      <c r="D277" s="512" t="s">
        <v>162</v>
      </c>
      <c r="E277" s="512"/>
      <c r="F277" s="242" t="s">
        <v>544</v>
      </c>
    </row>
    <row r="278" spans="2:6" ht="15.75" thickBot="1" x14ac:dyDescent="0.3">
      <c r="B278" s="241"/>
      <c r="C278" s="241"/>
      <c r="D278" s="512"/>
      <c r="E278" s="512"/>
      <c r="F278" s="242"/>
    </row>
    <row r="279" spans="2:6" ht="13.5" customHeight="1" x14ac:dyDescent="0.2">
      <c r="B279" s="564" t="s">
        <v>415</v>
      </c>
      <c r="C279" s="567" t="s">
        <v>7</v>
      </c>
      <c r="D279" s="510"/>
      <c r="E279" s="567" t="s">
        <v>8</v>
      </c>
      <c r="F279" s="573" t="s">
        <v>416</v>
      </c>
    </row>
    <row r="280" spans="2:6" ht="13.5" customHeight="1" x14ac:dyDescent="0.3">
      <c r="B280" s="565"/>
      <c r="C280" s="589"/>
      <c r="D280" s="243" t="s">
        <v>417</v>
      </c>
      <c r="E280" s="589"/>
      <c r="F280" s="574"/>
    </row>
    <row r="281" spans="2:6" ht="13.5" customHeight="1" thickBot="1" x14ac:dyDescent="0.35">
      <c r="B281" s="565"/>
      <c r="C281" s="589"/>
      <c r="D281" s="511"/>
      <c r="E281" s="589"/>
      <c r="F281" s="574"/>
    </row>
    <row r="282" spans="2:6" ht="13.5" customHeight="1" x14ac:dyDescent="0.2">
      <c r="B282" s="342"/>
      <c r="C282" s="343" t="s">
        <v>41</v>
      </c>
      <c r="D282" s="333">
        <v>1</v>
      </c>
      <c r="E282" s="333" t="s">
        <v>29</v>
      </c>
      <c r="F282" s="248">
        <v>8480</v>
      </c>
    </row>
    <row r="283" spans="2:6" ht="13.5" customHeight="1" x14ac:dyDescent="0.2">
      <c r="B283" s="344"/>
      <c r="C283" s="345" t="s">
        <v>48</v>
      </c>
      <c r="D283" s="325">
        <v>1</v>
      </c>
      <c r="E283" s="325" t="s">
        <v>29</v>
      </c>
      <c r="F283" s="253">
        <v>12720</v>
      </c>
    </row>
    <row r="284" spans="2:6" ht="13.5" customHeight="1" x14ac:dyDescent="0.2">
      <c r="B284" s="344"/>
      <c r="C284" s="345" t="s">
        <v>63</v>
      </c>
      <c r="D284" s="325">
        <v>1</v>
      </c>
      <c r="E284" s="325" t="s">
        <v>29</v>
      </c>
      <c r="F284" s="253">
        <v>2188.8381384000004</v>
      </c>
    </row>
    <row r="285" spans="2:6" ht="13.5" customHeight="1" x14ac:dyDescent="0.2">
      <c r="B285" s="344"/>
      <c r="C285" s="345" t="s">
        <v>165</v>
      </c>
      <c r="D285" s="325">
        <v>1</v>
      </c>
      <c r="E285" s="325" t="s">
        <v>29</v>
      </c>
      <c r="F285" s="253">
        <v>14585.263954560003</v>
      </c>
    </row>
    <row r="286" spans="2:6" ht="13.5" customHeight="1" x14ac:dyDescent="0.2">
      <c r="B286" s="344"/>
      <c r="C286" s="345" t="s">
        <v>166</v>
      </c>
      <c r="D286" s="325">
        <v>1</v>
      </c>
      <c r="E286" s="325" t="s">
        <v>29</v>
      </c>
      <c r="F286" s="253">
        <v>14840</v>
      </c>
    </row>
    <row r="287" spans="2:6" ht="13.5" customHeight="1" x14ac:dyDescent="0.2">
      <c r="B287" s="344"/>
      <c r="C287" s="345" t="s">
        <v>168</v>
      </c>
      <c r="D287" s="325">
        <v>1</v>
      </c>
      <c r="E287" s="325" t="s">
        <v>29</v>
      </c>
      <c r="F287" s="253">
        <v>19080</v>
      </c>
    </row>
    <row r="288" spans="2:6" ht="13.5" customHeight="1" x14ac:dyDescent="0.2">
      <c r="B288" s="344"/>
      <c r="C288" s="345" t="s">
        <v>548</v>
      </c>
      <c r="D288" s="325">
        <v>1</v>
      </c>
      <c r="E288" s="325" t="s">
        <v>29</v>
      </c>
      <c r="F288" s="253">
        <v>12720</v>
      </c>
    </row>
    <row r="289" spans="2:6" ht="13.5" customHeight="1" x14ac:dyDescent="0.2">
      <c r="B289" s="344"/>
      <c r="C289" s="345" t="s">
        <v>550</v>
      </c>
      <c r="D289" s="325">
        <v>1</v>
      </c>
      <c r="E289" s="325" t="s">
        <v>29</v>
      </c>
      <c r="F289" s="253">
        <v>12720</v>
      </c>
    </row>
    <row r="290" spans="2:6" ht="13.5" customHeight="1" x14ac:dyDescent="0.2">
      <c r="B290" s="344"/>
      <c r="C290" s="345" t="s">
        <v>48</v>
      </c>
      <c r="D290" s="325">
        <v>1</v>
      </c>
      <c r="E290" s="325" t="s">
        <v>29</v>
      </c>
      <c r="F290" s="253">
        <v>12720</v>
      </c>
    </row>
    <row r="291" spans="2:6" ht="13.5" customHeight="1" x14ac:dyDescent="0.2">
      <c r="B291" s="344"/>
      <c r="C291" s="345" t="s">
        <v>48</v>
      </c>
      <c r="D291" s="325">
        <v>1</v>
      </c>
      <c r="E291" s="325" t="s">
        <v>29</v>
      </c>
      <c r="F291" s="253">
        <v>12720</v>
      </c>
    </row>
    <row r="292" spans="2:6" ht="13.5" customHeight="1" x14ac:dyDescent="0.2">
      <c r="B292" s="344"/>
      <c r="C292" s="345" t="s">
        <v>522</v>
      </c>
      <c r="D292" s="325">
        <v>1</v>
      </c>
      <c r="E292" s="325" t="s">
        <v>29</v>
      </c>
      <c r="F292" s="253">
        <v>1908</v>
      </c>
    </row>
    <row r="293" spans="2:6" ht="13.5" customHeight="1" x14ac:dyDescent="0.2">
      <c r="B293" s="344"/>
      <c r="C293" s="345" t="s">
        <v>48</v>
      </c>
      <c r="D293" s="325">
        <v>1</v>
      </c>
      <c r="E293" s="325" t="s">
        <v>29</v>
      </c>
      <c r="F293" s="253">
        <v>12720</v>
      </c>
    </row>
    <row r="294" spans="2:6" ht="13.5" customHeight="1" x14ac:dyDescent="0.2">
      <c r="B294" s="344"/>
      <c r="C294" s="345" t="s">
        <v>41</v>
      </c>
      <c r="D294" s="325">
        <v>1</v>
      </c>
      <c r="E294" s="325" t="s">
        <v>29</v>
      </c>
      <c r="F294" s="253">
        <v>7420</v>
      </c>
    </row>
    <row r="295" spans="2:6" ht="13.5" customHeight="1" x14ac:dyDescent="0.2">
      <c r="B295" s="344"/>
      <c r="C295" s="345"/>
      <c r="D295" s="325"/>
      <c r="E295" s="325"/>
      <c r="F295" s="253"/>
    </row>
    <row r="296" spans="2:6" x14ac:dyDescent="0.2">
      <c r="B296" s="344"/>
      <c r="C296" s="345"/>
      <c r="D296" s="325"/>
      <c r="E296" s="325"/>
      <c r="F296" s="253"/>
    </row>
    <row r="297" spans="2:6" ht="13.5" thickBot="1" x14ac:dyDescent="0.25">
      <c r="B297" s="346"/>
      <c r="C297" s="347"/>
      <c r="D297" s="328"/>
      <c r="E297" s="328"/>
      <c r="F297" s="258"/>
    </row>
    <row r="298" spans="2:6" ht="13.5" thickBot="1" x14ac:dyDescent="0.25">
      <c r="B298" s="325"/>
      <c r="C298" s="345"/>
      <c r="D298" s="348">
        <f>SUM(D282:D297)</f>
        <v>13</v>
      </c>
      <c r="E298" s="325"/>
      <c r="F298" s="349"/>
    </row>
    <row r="299" spans="2:6" x14ac:dyDescent="0.2">
      <c r="B299" s="305"/>
      <c r="C299" s="305"/>
      <c r="E299" s="251"/>
      <c r="F299" s="332"/>
    </row>
    <row r="302" spans="2:6" ht="15" x14ac:dyDescent="0.25">
      <c r="B302" s="563"/>
      <c r="C302" s="563"/>
      <c r="D302" s="563"/>
      <c r="E302" s="563"/>
      <c r="F302" s="563"/>
    </row>
    <row r="303" spans="2:6" ht="15" x14ac:dyDescent="0.25">
      <c r="B303" s="241" t="s">
        <v>4</v>
      </c>
      <c r="C303" s="241"/>
      <c r="D303" s="512" t="s">
        <v>123</v>
      </c>
      <c r="E303" s="512"/>
      <c r="F303" s="242" t="s">
        <v>544</v>
      </c>
    </row>
    <row r="304" spans="2:6" ht="15.75" thickBot="1" x14ac:dyDescent="0.3">
      <c r="B304" s="241"/>
      <c r="C304" s="241"/>
      <c r="D304" s="512"/>
      <c r="E304" s="512"/>
      <c r="F304" s="242"/>
    </row>
    <row r="305" spans="2:6" ht="15" x14ac:dyDescent="0.2">
      <c r="B305" s="564" t="s">
        <v>415</v>
      </c>
      <c r="C305" s="567" t="s">
        <v>7</v>
      </c>
      <c r="D305" s="510"/>
      <c r="E305" s="567" t="s">
        <v>8</v>
      </c>
      <c r="F305" s="573" t="s">
        <v>416</v>
      </c>
    </row>
    <row r="306" spans="2:6" ht="15" x14ac:dyDescent="0.3">
      <c r="B306" s="565"/>
      <c r="C306" s="589"/>
      <c r="D306" s="243" t="s">
        <v>417</v>
      </c>
      <c r="E306" s="589"/>
      <c r="F306" s="574"/>
    </row>
    <row r="307" spans="2:6" ht="15.75" thickBot="1" x14ac:dyDescent="0.35">
      <c r="B307" s="565"/>
      <c r="C307" s="589"/>
      <c r="D307" s="511"/>
      <c r="E307" s="589"/>
      <c r="F307" s="574"/>
    </row>
    <row r="308" spans="2:6" x14ac:dyDescent="0.2">
      <c r="B308" s="357"/>
      <c r="C308" s="469" t="s">
        <v>173</v>
      </c>
      <c r="D308" s="271">
        <v>1</v>
      </c>
      <c r="E308" s="351" t="s">
        <v>30</v>
      </c>
      <c r="F308" s="272">
        <v>14915.789744602218</v>
      </c>
    </row>
    <row r="309" spans="2:6" x14ac:dyDescent="0.2">
      <c r="B309" s="312"/>
      <c r="C309" s="516" t="s">
        <v>173</v>
      </c>
      <c r="D309" s="239">
        <v>1</v>
      </c>
      <c r="E309" s="282" t="s">
        <v>30</v>
      </c>
      <c r="F309" s="275">
        <v>14915.789744602218</v>
      </c>
    </row>
    <row r="310" spans="2:6" x14ac:dyDescent="0.2">
      <c r="B310" s="312"/>
      <c r="C310" s="516" t="s">
        <v>239</v>
      </c>
      <c r="D310" s="239">
        <v>1</v>
      </c>
      <c r="E310" s="282" t="s">
        <v>30</v>
      </c>
      <c r="F310" s="275">
        <v>14915.789744602218</v>
      </c>
    </row>
    <row r="311" spans="2:6" x14ac:dyDescent="0.2">
      <c r="B311" s="312"/>
      <c r="C311" s="516" t="s">
        <v>173</v>
      </c>
      <c r="D311" s="239">
        <v>1</v>
      </c>
      <c r="E311" s="282" t="s">
        <v>30</v>
      </c>
      <c r="F311" s="275">
        <v>14915.789744602218</v>
      </c>
    </row>
    <row r="312" spans="2:6" x14ac:dyDescent="0.2">
      <c r="B312" s="312"/>
      <c r="C312" s="516" t="s">
        <v>173</v>
      </c>
      <c r="D312" s="239">
        <v>1</v>
      </c>
      <c r="E312" s="282" t="s">
        <v>30</v>
      </c>
      <c r="F312" s="275">
        <v>14915.789744602214</v>
      </c>
    </row>
    <row r="313" spans="2:6" x14ac:dyDescent="0.2">
      <c r="B313" s="312"/>
      <c r="C313" s="516" t="s">
        <v>173</v>
      </c>
      <c r="D313" s="239">
        <v>1</v>
      </c>
      <c r="E313" s="282" t="s">
        <v>30</v>
      </c>
      <c r="F313" s="275">
        <v>14913.336853874182</v>
      </c>
    </row>
    <row r="314" spans="2:6" x14ac:dyDescent="0.2">
      <c r="B314" s="312"/>
      <c r="C314" s="516" t="s">
        <v>175</v>
      </c>
      <c r="D314" s="239">
        <v>1</v>
      </c>
      <c r="E314" s="282" t="s">
        <v>30</v>
      </c>
      <c r="F314" s="275">
        <v>18664.05599590925</v>
      </c>
    </row>
    <row r="315" spans="2:6" x14ac:dyDescent="0.2">
      <c r="B315" s="312"/>
      <c r="C315" s="516" t="s">
        <v>175</v>
      </c>
      <c r="D315" s="239">
        <v>1</v>
      </c>
      <c r="E315" s="282" t="s">
        <v>30</v>
      </c>
      <c r="F315" s="275">
        <v>18664.05599590925</v>
      </c>
    </row>
    <row r="316" spans="2:6" x14ac:dyDescent="0.2">
      <c r="B316" s="312"/>
      <c r="C316" s="516" t="s">
        <v>173</v>
      </c>
      <c r="D316" s="239">
        <v>1</v>
      </c>
      <c r="E316" s="282" t="s">
        <v>30</v>
      </c>
      <c r="F316" s="275">
        <v>14914.033273874029</v>
      </c>
    </row>
    <row r="317" spans="2:6" x14ac:dyDescent="0.2">
      <c r="B317" s="312"/>
      <c r="C317" s="516" t="s">
        <v>173</v>
      </c>
      <c r="D317" s="239">
        <v>1</v>
      </c>
      <c r="E317" s="282" t="s">
        <v>30</v>
      </c>
      <c r="F317" s="275">
        <v>14914.033273874029</v>
      </c>
    </row>
    <row r="318" spans="2:6" x14ac:dyDescent="0.2">
      <c r="B318" s="312"/>
      <c r="C318" s="516" t="s">
        <v>173</v>
      </c>
      <c r="D318" s="239">
        <v>1</v>
      </c>
      <c r="E318" s="282" t="s">
        <v>30</v>
      </c>
      <c r="F318" s="275">
        <v>12791.471464824966</v>
      </c>
    </row>
    <row r="319" spans="2:6" x14ac:dyDescent="0.2">
      <c r="B319" s="312"/>
      <c r="C319" s="516" t="s">
        <v>173</v>
      </c>
      <c r="D319" s="239">
        <v>1</v>
      </c>
      <c r="E319" s="282" t="s">
        <v>30</v>
      </c>
      <c r="F319" s="275">
        <v>14915.789744602218</v>
      </c>
    </row>
    <row r="320" spans="2:6" x14ac:dyDescent="0.2">
      <c r="B320" s="312"/>
      <c r="C320" s="516" t="s">
        <v>173</v>
      </c>
      <c r="D320" s="239">
        <v>1</v>
      </c>
      <c r="E320" s="282" t="s">
        <v>30</v>
      </c>
      <c r="F320" s="275">
        <v>14915.789744602218</v>
      </c>
    </row>
    <row r="321" spans="2:6" x14ac:dyDescent="0.2">
      <c r="B321" s="312"/>
      <c r="C321" s="516" t="s">
        <v>175</v>
      </c>
      <c r="D321" s="239">
        <v>1</v>
      </c>
      <c r="E321" s="282" t="s">
        <v>30</v>
      </c>
      <c r="F321" s="275">
        <v>24231.915470879372</v>
      </c>
    </row>
    <row r="322" spans="2:6" x14ac:dyDescent="0.2">
      <c r="B322" s="312"/>
      <c r="C322" s="516" t="s">
        <v>571</v>
      </c>
      <c r="D322" s="239">
        <v>1</v>
      </c>
      <c r="E322" s="282" t="s">
        <v>30</v>
      </c>
      <c r="F322" s="275">
        <v>12436.071425845716</v>
      </c>
    </row>
    <row r="323" spans="2:6" x14ac:dyDescent="0.2">
      <c r="B323" s="312"/>
      <c r="C323" s="516" t="s">
        <v>189</v>
      </c>
      <c r="D323" s="239">
        <v>1</v>
      </c>
      <c r="E323" s="282" t="s">
        <v>30</v>
      </c>
      <c r="F323" s="275">
        <v>19234.45713864137</v>
      </c>
    </row>
    <row r="324" spans="2:6" x14ac:dyDescent="0.2">
      <c r="B324" s="312"/>
      <c r="C324" s="516" t="s">
        <v>173</v>
      </c>
      <c r="D324" s="239">
        <v>1</v>
      </c>
      <c r="E324" s="282" t="s">
        <v>30</v>
      </c>
      <c r="F324" s="275">
        <v>14915.789744602218</v>
      </c>
    </row>
    <row r="325" spans="2:6" x14ac:dyDescent="0.2">
      <c r="B325" s="312"/>
      <c r="C325" s="516" t="s">
        <v>173</v>
      </c>
      <c r="D325" s="239">
        <v>1</v>
      </c>
      <c r="E325" s="282" t="s">
        <v>30</v>
      </c>
      <c r="F325" s="275">
        <v>14914.073806254972</v>
      </c>
    </row>
    <row r="326" spans="2:6" x14ac:dyDescent="0.2">
      <c r="B326" s="312"/>
      <c r="C326" s="516" t="s">
        <v>173</v>
      </c>
      <c r="D326" s="239">
        <v>1</v>
      </c>
      <c r="E326" s="282" t="s">
        <v>30</v>
      </c>
      <c r="F326" s="275">
        <v>14914.073806254972</v>
      </c>
    </row>
    <row r="327" spans="2:6" x14ac:dyDescent="0.2">
      <c r="B327" s="312"/>
      <c r="C327" s="516" t="s">
        <v>175</v>
      </c>
      <c r="D327" s="239">
        <v>1</v>
      </c>
      <c r="E327" s="282" t="s">
        <v>30</v>
      </c>
      <c r="F327" s="275">
        <v>18664.05599590925</v>
      </c>
    </row>
    <row r="328" spans="2:6" x14ac:dyDescent="0.2">
      <c r="B328" s="312"/>
      <c r="C328" s="516" t="s">
        <v>173</v>
      </c>
      <c r="D328" s="239">
        <v>1</v>
      </c>
      <c r="E328" s="282" t="s">
        <v>30</v>
      </c>
      <c r="F328" s="275">
        <v>14915.789744602218</v>
      </c>
    </row>
    <row r="329" spans="2:6" x14ac:dyDescent="0.2">
      <c r="B329" s="312"/>
      <c r="C329" s="516" t="s">
        <v>173</v>
      </c>
      <c r="D329" s="239">
        <v>1</v>
      </c>
      <c r="E329" s="282" t="s">
        <v>30</v>
      </c>
      <c r="F329" s="275">
        <v>14915.789744602218</v>
      </c>
    </row>
    <row r="330" spans="2:6" x14ac:dyDescent="0.2">
      <c r="B330" s="312"/>
      <c r="C330" s="516" t="s">
        <v>195</v>
      </c>
      <c r="D330" s="239">
        <v>1</v>
      </c>
      <c r="E330" s="282" t="s">
        <v>30</v>
      </c>
      <c r="F330" s="275">
        <v>19234.45713864137</v>
      </c>
    </row>
    <row r="331" spans="2:6" x14ac:dyDescent="0.2">
      <c r="B331" s="312"/>
      <c r="C331" s="516" t="s">
        <v>173</v>
      </c>
      <c r="D331" s="239">
        <v>1</v>
      </c>
      <c r="E331" s="282" t="s">
        <v>30</v>
      </c>
      <c r="F331" s="275">
        <v>14915.789744602218</v>
      </c>
    </row>
    <row r="332" spans="2:6" x14ac:dyDescent="0.2">
      <c r="B332" s="312"/>
      <c r="C332" s="516" t="s">
        <v>173</v>
      </c>
      <c r="D332" s="239">
        <v>1</v>
      </c>
      <c r="E332" s="282" t="s">
        <v>30</v>
      </c>
      <c r="F332" s="275">
        <v>18663.31904352846</v>
      </c>
    </row>
    <row r="333" spans="2:6" x14ac:dyDescent="0.2">
      <c r="B333" s="312"/>
      <c r="C333" s="516" t="s">
        <v>173</v>
      </c>
      <c r="D333" s="239">
        <v>1</v>
      </c>
      <c r="E333" s="282" t="s">
        <v>30</v>
      </c>
      <c r="F333" s="275">
        <v>14915.789744602218</v>
      </c>
    </row>
    <row r="334" spans="2:6" x14ac:dyDescent="0.2">
      <c r="B334" s="312"/>
      <c r="C334" s="516" t="s">
        <v>195</v>
      </c>
      <c r="D334" s="239">
        <v>1</v>
      </c>
      <c r="E334" s="282" t="s">
        <v>30</v>
      </c>
      <c r="F334" s="275">
        <v>19234.45713864137</v>
      </c>
    </row>
    <row r="335" spans="2:6" x14ac:dyDescent="0.2">
      <c r="B335" s="312"/>
      <c r="C335" s="516" t="s">
        <v>567</v>
      </c>
      <c r="D335" s="239">
        <v>1</v>
      </c>
      <c r="E335" s="282" t="s">
        <v>30</v>
      </c>
      <c r="F335" s="275">
        <v>14915.789744602218</v>
      </c>
    </row>
    <row r="336" spans="2:6" x14ac:dyDescent="0.2">
      <c r="B336" s="312"/>
      <c r="C336" s="516" t="s">
        <v>463</v>
      </c>
      <c r="D336" s="239">
        <v>1</v>
      </c>
      <c r="E336" s="282" t="s">
        <v>30</v>
      </c>
      <c r="F336" s="275">
        <v>17480.141996168739</v>
      </c>
    </row>
    <row r="337" spans="2:6" x14ac:dyDescent="0.2">
      <c r="B337" s="312"/>
      <c r="C337" s="516" t="s">
        <v>175</v>
      </c>
      <c r="D337" s="239">
        <v>1</v>
      </c>
      <c r="E337" s="282" t="s">
        <v>30</v>
      </c>
      <c r="F337" s="275">
        <v>18664.05599590925</v>
      </c>
    </row>
    <row r="338" spans="2:6" x14ac:dyDescent="0.2">
      <c r="B338" s="312"/>
      <c r="C338" s="516" t="s">
        <v>173</v>
      </c>
      <c r="D338" s="239">
        <v>1</v>
      </c>
      <c r="E338" s="282" t="s">
        <v>30</v>
      </c>
      <c r="F338" s="275">
        <v>14915.789744602218</v>
      </c>
    </row>
    <row r="339" spans="2:6" x14ac:dyDescent="0.2">
      <c r="B339" s="312"/>
      <c r="C339" s="516" t="s">
        <v>463</v>
      </c>
      <c r="D339" s="239">
        <v>1</v>
      </c>
      <c r="E339" s="282" t="s">
        <v>30</v>
      </c>
      <c r="F339" s="275">
        <v>18664.05599590925</v>
      </c>
    </row>
    <row r="340" spans="2:6" x14ac:dyDescent="0.2">
      <c r="B340" s="312"/>
      <c r="C340" s="516" t="s">
        <v>173</v>
      </c>
      <c r="D340" s="239">
        <v>1</v>
      </c>
      <c r="E340" s="282" t="s">
        <v>30</v>
      </c>
      <c r="F340" s="275">
        <v>14915.789744602218</v>
      </c>
    </row>
    <row r="341" spans="2:6" x14ac:dyDescent="0.2">
      <c r="B341" s="312"/>
      <c r="C341" s="516" t="s">
        <v>173</v>
      </c>
      <c r="D341" s="239">
        <v>1</v>
      </c>
      <c r="E341" s="282" t="s">
        <v>30</v>
      </c>
      <c r="F341" s="275">
        <v>14915.789744602218</v>
      </c>
    </row>
    <row r="342" spans="2:6" x14ac:dyDescent="0.2">
      <c r="B342" s="312"/>
      <c r="C342" s="516" t="s">
        <v>473</v>
      </c>
      <c r="D342" s="239">
        <v>1</v>
      </c>
      <c r="E342" s="282" t="s">
        <v>30</v>
      </c>
      <c r="F342" s="275">
        <v>14915.789744602218</v>
      </c>
    </row>
    <row r="343" spans="2:6" x14ac:dyDescent="0.2">
      <c r="B343" s="312"/>
      <c r="C343" s="516" t="s">
        <v>239</v>
      </c>
      <c r="D343" s="239">
        <v>1</v>
      </c>
      <c r="E343" s="282" t="s">
        <v>30</v>
      </c>
      <c r="F343" s="275">
        <v>14914.033273874029</v>
      </c>
    </row>
    <row r="344" spans="2:6" x14ac:dyDescent="0.2">
      <c r="B344" s="312"/>
      <c r="C344" s="516" t="s">
        <v>239</v>
      </c>
      <c r="D344" s="239">
        <v>1</v>
      </c>
      <c r="E344" s="282" t="s">
        <v>30</v>
      </c>
      <c r="F344" s="275">
        <v>14914.033273874029</v>
      </c>
    </row>
    <row r="345" spans="2:6" x14ac:dyDescent="0.2">
      <c r="B345" s="312"/>
      <c r="C345" s="516" t="s">
        <v>239</v>
      </c>
      <c r="D345" s="239">
        <v>1</v>
      </c>
      <c r="E345" s="282" t="s">
        <v>30</v>
      </c>
      <c r="F345" s="275">
        <v>14915.789744602218</v>
      </c>
    </row>
    <row r="346" spans="2:6" x14ac:dyDescent="0.2">
      <c r="B346" s="312"/>
      <c r="C346" s="516" t="s">
        <v>239</v>
      </c>
      <c r="D346" s="239">
        <v>1</v>
      </c>
      <c r="E346" s="282" t="s">
        <v>30</v>
      </c>
      <c r="F346" s="275">
        <v>14913.336853874182</v>
      </c>
    </row>
    <row r="347" spans="2:6" x14ac:dyDescent="0.2">
      <c r="B347" s="312"/>
      <c r="C347" s="516" t="s">
        <v>173</v>
      </c>
      <c r="D347" s="239">
        <v>1</v>
      </c>
      <c r="E347" s="282" t="s">
        <v>30</v>
      </c>
      <c r="F347" s="275">
        <v>14915.789744602218</v>
      </c>
    </row>
    <row r="348" spans="2:6" x14ac:dyDescent="0.2">
      <c r="B348" s="312"/>
      <c r="C348" s="516" t="s">
        <v>239</v>
      </c>
      <c r="D348" s="239">
        <v>1</v>
      </c>
      <c r="E348" s="282" t="s">
        <v>30</v>
      </c>
      <c r="F348" s="275">
        <v>14913.336853874182</v>
      </c>
    </row>
    <row r="349" spans="2:6" x14ac:dyDescent="0.2">
      <c r="B349" s="312"/>
      <c r="C349" s="516" t="s">
        <v>195</v>
      </c>
      <c r="D349" s="239">
        <v>1</v>
      </c>
      <c r="E349" s="282" t="s">
        <v>30</v>
      </c>
      <c r="F349" s="275">
        <v>19234.45713864137</v>
      </c>
    </row>
    <row r="350" spans="2:6" x14ac:dyDescent="0.2">
      <c r="B350" s="312"/>
      <c r="C350" s="516" t="s">
        <v>239</v>
      </c>
      <c r="D350" s="239">
        <v>1</v>
      </c>
      <c r="E350" s="282" t="s">
        <v>30</v>
      </c>
      <c r="F350" s="275">
        <v>14915.789744602218</v>
      </c>
    </row>
    <row r="351" spans="2:6" x14ac:dyDescent="0.2">
      <c r="B351" s="312"/>
      <c r="C351" s="516" t="s">
        <v>239</v>
      </c>
      <c r="D351" s="239">
        <v>1</v>
      </c>
      <c r="E351" s="282" t="s">
        <v>30</v>
      </c>
      <c r="F351" s="275">
        <v>14914.073806254972</v>
      </c>
    </row>
    <row r="352" spans="2:6" x14ac:dyDescent="0.2">
      <c r="B352" s="312"/>
      <c r="C352" s="516" t="s">
        <v>175</v>
      </c>
      <c r="D352" s="239">
        <v>1</v>
      </c>
      <c r="E352" s="282" t="s">
        <v>30</v>
      </c>
      <c r="F352" s="275">
        <v>18664.05599590925</v>
      </c>
    </row>
    <row r="353" spans="2:6" x14ac:dyDescent="0.2">
      <c r="B353" s="312"/>
      <c r="C353" s="516" t="s">
        <v>175</v>
      </c>
      <c r="D353" s="239">
        <v>1</v>
      </c>
      <c r="E353" s="282" t="s">
        <v>30</v>
      </c>
      <c r="F353" s="275">
        <v>18663.31904352846</v>
      </c>
    </row>
    <row r="354" spans="2:6" x14ac:dyDescent="0.2">
      <c r="B354" s="312"/>
      <c r="C354" s="516" t="s">
        <v>173</v>
      </c>
      <c r="D354" s="239">
        <v>1</v>
      </c>
      <c r="E354" s="282" t="s">
        <v>30</v>
      </c>
      <c r="F354" s="275">
        <v>14915.789744602218</v>
      </c>
    </row>
    <row r="355" spans="2:6" x14ac:dyDescent="0.2">
      <c r="B355" s="312"/>
      <c r="C355" s="516" t="s">
        <v>195</v>
      </c>
      <c r="D355" s="239">
        <v>1</v>
      </c>
      <c r="E355" s="282" t="s">
        <v>30</v>
      </c>
      <c r="F355" s="275">
        <v>19234.45713864137</v>
      </c>
    </row>
    <row r="356" spans="2:6" x14ac:dyDescent="0.2">
      <c r="B356" s="312"/>
      <c r="C356" s="516" t="s">
        <v>173</v>
      </c>
      <c r="D356" s="239">
        <v>1</v>
      </c>
      <c r="E356" s="282" t="s">
        <v>30</v>
      </c>
      <c r="F356" s="275">
        <v>15042.671996702975</v>
      </c>
    </row>
    <row r="357" spans="2:6" x14ac:dyDescent="0.2">
      <c r="B357" s="312"/>
      <c r="C357" s="516" t="s">
        <v>173</v>
      </c>
      <c r="D357" s="239">
        <v>1</v>
      </c>
      <c r="E357" s="282" t="s">
        <v>30</v>
      </c>
      <c r="F357" s="275">
        <v>14913.336853874182</v>
      </c>
    </row>
    <row r="358" spans="2:6" x14ac:dyDescent="0.2">
      <c r="B358" s="312"/>
      <c r="C358" s="516" t="s">
        <v>173</v>
      </c>
      <c r="D358" s="239">
        <v>1</v>
      </c>
      <c r="E358" s="282" t="s">
        <v>30</v>
      </c>
      <c r="F358" s="275">
        <v>14915.789744602218</v>
      </c>
    </row>
    <row r="359" spans="2:6" x14ac:dyDescent="0.2">
      <c r="B359" s="312"/>
      <c r="C359" s="516" t="s">
        <v>239</v>
      </c>
      <c r="D359" s="239">
        <v>1</v>
      </c>
      <c r="E359" s="282" t="s">
        <v>30</v>
      </c>
      <c r="F359" s="275">
        <v>14914.073806254972</v>
      </c>
    </row>
    <row r="360" spans="2:6" x14ac:dyDescent="0.2">
      <c r="B360" s="312"/>
      <c r="C360" s="516" t="s">
        <v>175</v>
      </c>
      <c r="D360" s="239">
        <v>1</v>
      </c>
      <c r="E360" s="282" t="s">
        <v>30</v>
      </c>
      <c r="F360" s="275">
        <v>18663.31904352846</v>
      </c>
    </row>
    <row r="361" spans="2:6" x14ac:dyDescent="0.2">
      <c r="B361" s="312"/>
      <c r="C361" s="516" t="s">
        <v>463</v>
      </c>
      <c r="D361" s="239">
        <v>1</v>
      </c>
      <c r="E361" s="282" t="s">
        <v>30</v>
      </c>
      <c r="F361" s="275">
        <v>17480.141996168739</v>
      </c>
    </row>
    <row r="362" spans="2:6" x14ac:dyDescent="0.2">
      <c r="B362" s="312"/>
      <c r="C362" s="516" t="s">
        <v>567</v>
      </c>
      <c r="D362" s="239">
        <v>1</v>
      </c>
      <c r="E362" s="282" t="s">
        <v>30</v>
      </c>
      <c r="F362" s="275">
        <v>14914.073806254972</v>
      </c>
    </row>
    <row r="363" spans="2:6" x14ac:dyDescent="0.2">
      <c r="B363" s="312"/>
      <c r="C363" s="516" t="s">
        <v>175</v>
      </c>
      <c r="D363" s="239">
        <v>1</v>
      </c>
      <c r="E363" s="282" t="s">
        <v>30</v>
      </c>
      <c r="F363" s="275">
        <v>18663.31904352846</v>
      </c>
    </row>
    <row r="364" spans="2:6" x14ac:dyDescent="0.2">
      <c r="B364" s="312"/>
      <c r="C364" s="516" t="s">
        <v>173</v>
      </c>
      <c r="D364" s="239">
        <v>1</v>
      </c>
      <c r="E364" s="282" t="s">
        <v>30</v>
      </c>
      <c r="F364" s="275">
        <v>14914.073806254972</v>
      </c>
    </row>
    <row r="365" spans="2:6" x14ac:dyDescent="0.2">
      <c r="B365" s="312"/>
      <c r="C365" s="516" t="s">
        <v>239</v>
      </c>
      <c r="D365" s="239">
        <v>1</v>
      </c>
      <c r="E365" s="282" t="s">
        <v>30</v>
      </c>
      <c r="F365" s="275">
        <v>14914.073806254972</v>
      </c>
    </row>
    <row r="366" spans="2:6" x14ac:dyDescent="0.2">
      <c r="B366" s="312"/>
      <c r="C366" s="516" t="s">
        <v>175</v>
      </c>
      <c r="D366" s="239">
        <v>1</v>
      </c>
      <c r="E366" s="282" t="s">
        <v>30</v>
      </c>
      <c r="F366" s="275">
        <v>18664.05599590925</v>
      </c>
    </row>
    <row r="367" spans="2:6" x14ac:dyDescent="0.2">
      <c r="B367" s="312"/>
      <c r="C367" s="516" t="s">
        <v>173</v>
      </c>
      <c r="D367" s="239">
        <v>1</v>
      </c>
      <c r="E367" s="282" t="s">
        <v>30</v>
      </c>
      <c r="F367" s="275">
        <v>14914.033273874029</v>
      </c>
    </row>
    <row r="368" spans="2:6" x14ac:dyDescent="0.2">
      <c r="B368" s="312"/>
      <c r="C368" s="516" t="s">
        <v>175</v>
      </c>
      <c r="D368" s="239">
        <v>1</v>
      </c>
      <c r="E368" s="282" t="s">
        <v>30</v>
      </c>
      <c r="F368" s="275">
        <v>18663.31904352846</v>
      </c>
    </row>
    <row r="369" spans="2:6" x14ac:dyDescent="0.2">
      <c r="B369" s="312"/>
      <c r="C369" s="516" t="s">
        <v>173</v>
      </c>
      <c r="D369" s="239">
        <v>1</v>
      </c>
      <c r="E369" s="282" t="s">
        <v>30</v>
      </c>
      <c r="F369" s="275">
        <v>14915.789744602218</v>
      </c>
    </row>
    <row r="370" spans="2:6" x14ac:dyDescent="0.2">
      <c r="B370" s="312"/>
      <c r="C370" s="516" t="s">
        <v>173</v>
      </c>
      <c r="D370" s="239">
        <v>1</v>
      </c>
      <c r="E370" s="282" t="s">
        <v>30</v>
      </c>
      <c r="F370" s="275">
        <v>14915.789744602218</v>
      </c>
    </row>
    <row r="371" spans="2:6" x14ac:dyDescent="0.2">
      <c r="B371" s="312"/>
      <c r="C371" s="516" t="s">
        <v>239</v>
      </c>
      <c r="D371" s="239">
        <v>1</v>
      </c>
      <c r="E371" s="282" t="s">
        <v>30</v>
      </c>
      <c r="F371" s="275">
        <v>14914.073806254972</v>
      </c>
    </row>
    <row r="372" spans="2:6" x14ac:dyDescent="0.2">
      <c r="B372" s="312"/>
      <c r="C372" s="516" t="s">
        <v>173</v>
      </c>
      <c r="D372" s="239">
        <v>1</v>
      </c>
      <c r="E372" s="282" t="s">
        <v>30</v>
      </c>
      <c r="F372" s="275">
        <v>14915.789744602218</v>
      </c>
    </row>
    <row r="373" spans="2:6" x14ac:dyDescent="0.2">
      <c r="B373" s="312"/>
      <c r="C373" s="516" t="s">
        <v>173</v>
      </c>
      <c r="D373" s="239">
        <v>1</v>
      </c>
      <c r="E373" s="282" t="s">
        <v>30</v>
      </c>
      <c r="F373" s="275">
        <v>14915.789744602218</v>
      </c>
    </row>
    <row r="374" spans="2:6" x14ac:dyDescent="0.2">
      <c r="B374" s="312"/>
      <c r="C374" s="516" t="s">
        <v>567</v>
      </c>
      <c r="D374" s="239">
        <v>1</v>
      </c>
      <c r="E374" s="282" t="s">
        <v>30</v>
      </c>
      <c r="F374" s="275">
        <v>14914.033273874029</v>
      </c>
    </row>
    <row r="375" spans="2:6" x14ac:dyDescent="0.2">
      <c r="B375" s="312"/>
      <c r="C375" s="516" t="s">
        <v>173</v>
      </c>
      <c r="D375" s="239">
        <v>1</v>
      </c>
      <c r="E375" s="282" t="s">
        <v>30</v>
      </c>
      <c r="F375" s="275">
        <v>14915.789744602218</v>
      </c>
    </row>
    <row r="376" spans="2:6" x14ac:dyDescent="0.2">
      <c r="B376" s="312"/>
      <c r="C376" s="516" t="s">
        <v>195</v>
      </c>
      <c r="D376" s="239">
        <v>1</v>
      </c>
      <c r="E376" s="282" t="s">
        <v>30</v>
      </c>
      <c r="F376" s="275">
        <v>19234.45713864137</v>
      </c>
    </row>
    <row r="377" spans="2:6" x14ac:dyDescent="0.2">
      <c r="B377" s="312"/>
      <c r="C377" s="516" t="s">
        <v>173</v>
      </c>
      <c r="D377" s="239">
        <v>1</v>
      </c>
      <c r="E377" s="282" t="s">
        <v>30</v>
      </c>
      <c r="F377" s="275">
        <v>14915.789744602218</v>
      </c>
    </row>
    <row r="378" spans="2:6" x14ac:dyDescent="0.2">
      <c r="B378" s="312"/>
      <c r="C378" s="516" t="s">
        <v>173</v>
      </c>
      <c r="D378" s="239">
        <v>1</v>
      </c>
      <c r="E378" s="282" t="s">
        <v>30</v>
      </c>
      <c r="F378" s="275">
        <v>14914.033273874029</v>
      </c>
    </row>
    <row r="379" spans="2:6" x14ac:dyDescent="0.2">
      <c r="B379" s="312"/>
      <c r="C379" s="516" t="s">
        <v>195</v>
      </c>
      <c r="D379" s="239">
        <v>1</v>
      </c>
      <c r="E379" s="282" t="s">
        <v>30</v>
      </c>
      <c r="F379" s="275">
        <v>19234.45713864137</v>
      </c>
    </row>
    <row r="380" spans="2:6" x14ac:dyDescent="0.2">
      <c r="B380" s="312"/>
      <c r="C380" s="516" t="s">
        <v>173</v>
      </c>
      <c r="D380" s="239">
        <v>1</v>
      </c>
      <c r="E380" s="282" t="s">
        <v>30</v>
      </c>
      <c r="F380" s="275">
        <v>14914.073806254972</v>
      </c>
    </row>
    <row r="381" spans="2:6" x14ac:dyDescent="0.2">
      <c r="B381" s="312"/>
      <c r="C381" s="516" t="s">
        <v>175</v>
      </c>
      <c r="D381" s="239">
        <v>1</v>
      </c>
      <c r="E381" s="282" t="s">
        <v>30</v>
      </c>
      <c r="F381" s="275">
        <v>18664.05599590925</v>
      </c>
    </row>
    <row r="382" spans="2:6" x14ac:dyDescent="0.2">
      <c r="B382" s="312"/>
      <c r="C382" s="516" t="s">
        <v>239</v>
      </c>
      <c r="D382" s="239">
        <v>1</v>
      </c>
      <c r="E382" s="282" t="s">
        <v>30</v>
      </c>
      <c r="F382" s="275">
        <v>14913.336853874182</v>
      </c>
    </row>
    <row r="383" spans="2:6" x14ac:dyDescent="0.2">
      <c r="B383" s="312"/>
      <c r="C383" s="516" t="s">
        <v>173</v>
      </c>
      <c r="D383" s="239">
        <v>1</v>
      </c>
      <c r="E383" s="282" t="s">
        <v>30</v>
      </c>
      <c r="F383" s="275">
        <v>14915.789744602218</v>
      </c>
    </row>
    <row r="384" spans="2:6" x14ac:dyDescent="0.2">
      <c r="B384" s="312"/>
      <c r="C384" s="516" t="s">
        <v>173</v>
      </c>
      <c r="D384" s="239">
        <v>1</v>
      </c>
      <c r="E384" s="282" t="s">
        <v>30</v>
      </c>
      <c r="F384" s="275">
        <v>14914.033273874029</v>
      </c>
    </row>
    <row r="385" spans="2:6" x14ac:dyDescent="0.2">
      <c r="B385" s="312"/>
      <c r="C385" s="516" t="s">
        <v>567</v>
      </c>
      <c r="D385" s="239">
        <v>1</v>
      </c>
      <c r="E385" s="282" t="s">
        <v>30</v>
      </c>
      <c r="F385" s="275">
        <v>14914.033273874029</v>
      </c>
    </row>
    <row r="386" spans="2:6" x14ac:dyDescent="0.2">
      <c r="B386" s="312"/>
      <c r="C386" s="516" t="s">
        <v>239</v>
      </c>
      <c r="D386" s="239">
        <v>1</v>
      </c>
      <c r="E386" s="282" t="s">
        <v>30</v>
      </c>
      <c r="F386" s="275">
        <v>14914.073806254972</v>
      </c>
    </row>
    <row r="387" spans="2:6" x14ac:dyDescent="0.2">
      <c r="B387" s="312"/>
      <c r="C387" s="516" t="s">
        <v>567</v>
      </c>
      <c r="D387" s="239">
        <v>1</v>
      </c>
      <c r="E387" s="282" t="s">
        <v>30</v>
      </c>
      <c r="F387" s="275">
        <v>14915.789744602218</v>
      </c>
    </row>
    <row r="388" spans="2:6" x14ac:dyDescent="0.2">
      <c r="B388" s="312"/>
      <c r="C388" s="516" t="s">
        <v>173</v>
      </c>
      <c r="D388" s="239">
        <v>1</v>
      </c>
      <c r="E388" s="282" t="s">
        <v>30</v>
      </c>
      <c r="F388" s="275">
        <v>14914.073806254972</v>
      </c>
    </row>
    <row r="389" spans="2:6" x14ac:dyDescent="0.2">
      <c r="B389" s="312"/>
      <c r="C389" s="516" t="s">
        <v>571</v>
      </c>
      <c r="D389" s="239">
        <v>1</v>
      </c>
      <c r="E389" s="282" t="s">
        <v>30</v>
      </c>
      <c r="F389" s="275">
        <v>12436.071425845716</v>
      </c>
    </row>
    <row r="390" spans="2:6" x14ac:dyDescent="0.2">
      <c r="B390" s="312"/>
      <c r="C390" s="516" t="s">
        <v>195</v>
      </c>
      <c r="D390" s="239">
        <v>1</v>
      </c>
      <c r="E390" s="282" t="s">
        <v>30</v>
      </c>
      <c r="F390" s="275">
        <v>19236.015792926752</v>
      </c>
    </row>
    <row r="391" spans="2:6" x14ac:dyDescent="0.2">
      <c r="B391" s="312"/>
      <c r="C391" s="516" t="s">
        <v>175</v>
      </c>
      <c r="D391" s="239">
        <v>1</v>
      </c>
      <c r="E391" s="282" t="s">
        <v>30</v>
      </c>
      <c r="F391" s="275">
        <v>20966.295233499884</v>
      </c>
    </row>
    <row r="392" spans="2:6" x14ac:dyDescent="0.2">
      <c r="B392" s="312"/>
      <c r="C392" s="516" t="s">
        <v>246</v>
      </c>
      <c r="D392" s="239">
        <v>1</v>
      </c>
      <c r="E392" s="282" t="s">
        <v>30</v>
      </c>
      <c r="F392" s="275">
        <v>18663.31904352846</v>
      </c>
    </row>
    <row r="393" spans="2:6" x14ac:dyDescent="0.2">
      <c r="B393" s="312"/>
      <c r="C393" s="516" t="s">
        <v>246</v>
      </c>
      <c r="D393" s="239">
        <v>1</v>
      </c>
      <c r="E393" s="282" t="s">
        <v>30</v>
      </c>
      <c r="F393" s="275">
        <v>18664.05599590925</v>
      </c>
    </row>
    <row r="394" spans="2:6" x14ac:dyDescent="0.2">
      <c r="B394" s="312"/>
      <c r="C394" s="516" t="s">
        <v>567</v>
      </c>
      <c r="D394" s="239">
        <v>1</v>
      </c>
      <c r="E394" s="282" t="s">
        <v>30</v>
      </c>
      <c r="F394" s="275">
        <v>14914.033273874029</v>
      </c>
    </row>
    <row r="395" spans="2:6" x14ac:dyDescent="0.2">
      <c r="B395" s="312"/>
      <c r="C395" s="516" t="s">
        <v>173</v>
      </c>
      <c r="D395" s="239">
        <v>1</v>
      </c>
      <c r="E395" s="282" t="s">
        <v>30</v>
      </c>
      <c r="F395" s="275">
        <v>14914.033273874029</v>
      </c>
    </row>
    <row r="396" spans="2:6" x14ac:dyDescent="0.2">
      <c r="B396" s="312"/>
      <c r="C396" s="516" t="s">
        <v>567</v>
      </c>
      <c r="D396" s="239">
        <v>1</v>
      </c>
      <c r="E396" s="282" t="s">
        <v>30</v>
      </c>
      <c r="F396" s="275">
        <v>14914.033273874029</v>
      </c>
    </row>
    <row r="397" spans="2:6" x14ac:dyDescent="0.2">
      <c r="B397" s="312"/>
      <c r="C397" s="516" t="s">
        <v>175</v>
      </c>
      <c r="D397" s="239">
        <v>1</v>
      </c>
      <c r="E397" s="282" t="s">
        <v>30</v>
      </c>
      <c r="F397" s="275">
        <v>18664.05599590925</v>
      </c>
    </row>
    <row r="398" spans="2:6" x14ac:dyDescent="0.2">
      <c r="B398" s="312"/>
      <c r="C398" s="516" t="s">
        <v>467</v>
      </c>
      <c r="D398" s="239">
        <v>1</v>
      </c>
      <c r="E398" s="282" t="s">
        <v>30</v>
      </c>
      <c r="F398" s="275">
        <v>18664.05599590925</v>
      </c>
    </row>
    <row r="399" spans="2:6" x14ac:dyDescent="0.2">
      <c r="B399" s="312"/>
      <c r="C399" s="516" t="s">
        <v>175</v>
      </c>
      <c r="D399" s="239">
        <v>1</v>
      </c>
      <c r="E399" s="282" t="s">
        <v>30</v>
      </c>
      <c r="F399" s="275">
        <v>18664.05599590925</v>
      </c>
    </row>
    <row r="400" spans="2:6" x14ac:dyDescent="0.2">
      <c r="B400" s="312"/>
      <c r="C400" s="516" t="s">
        <v>173</v>
      </c>
      <c r="D400" s="239">
        <v>1</v>
      </c>
      <c r="E400" s="282" t="s">
        <v>30</v>
      </c>
      <c r="F400" s="275">
        <v>14914.033273874029</v>
      </c>
    </row>
    <row r="401" spans="2:6" x14ac:dyDescent="0.2">
      <c r="B401" s="312"/>
      <c r="C401" s="516" t="s">
        <v>173</v>
      </c>
      <c r="D401" s="239">
        <v>1</v>
      </c>
      <c r="E401" s="282" t="s">
        <v>30</v>
      </c>
      <c r="F401" s="275">
        <v>14915.789744602218</v>
      </c>
    </row>
    <row r="402" spans="2:6" x14ac:dyDescent="0.2">
      <c r="B402" s="312"/>
      <c r="C402" s="516" t="s">
        <v>175</v>
      </c>
      <c r="D402" s="239">
        <v>1</v>
      </c>
      <c r="E402" s="282" t="s">
        <v>30</v>
      </c>
      <c r="F402" s="275">
        <v>18664.05599590925</v>
      </c>
    </row>
    <row r="403" spans="2:6" x14ac:dyDescent="0.2">
      <c r="B403" s="312"/>
      <c r="C403" s="516" t="s">
        <v>173</v>
      </c>
      <c r="D403" s="239">
        <v>1</v>
      </c>
      <c r="E403" s="282" t="s">
        <v>30</v>
      </c>
      <c r="F403" s="275">
        <v>14915.789744602218</v>
      </c>
    </row>
    <row r="404" spans="2:6" x14ac:dyDescent="0.2">
      <c r="B404" s="312"/>
      <c r="C404" s="516" t="s">
        <v>173</v>
      </c>
      <c r="D404" s="239">
        <v>1</v>
      </c>
      <c r="E404" s="282" t="s">
        <v>30</v>
      </c>
      <c r="F404" s="275">
        <v>14915.789744602218</v>
      </c>
    </row>
    <row r="405" spans="2:6" x14ac:dyDescent="0.2">
      <c r="B405" s="312"/>
      <c r="C405" s="516" t="s">
        <v>175</v>
      </c>
      <c r="D405" s="239">
        <v>1</v>
      </c>
      <c r="E405" s="282" t="s">
        <v>30</v>
      </c>
      <c r="F405" s="275">
        <v>18664.05599590925</v>
      </c>
    </row>
    <row r="406" spans="2:6" x14ac:dyDescent="0.2">
      <c r="B406" s="312"/>
      <c r="C406" s="516" t="s">
        <v>175</v>
      </c>
      <c r="D406" s="239">
        <v>1</v>
      </c>
      <c r="E406" s="282" t="s">
        <v>30</v>
      </c>
      <c r="F406" s="275">
        <v>18664.05599590925</v>
      </c>
    </row>
    <row r="407" spans="2:6" x14ac:dyDescent="0.2">
      <c r="B407" s="312"/>
      <c r="C407" s="516" t="s">
        <v>239</v>
      </c>
      <c r="D407" s="239">
        <v>1</v>
      </c>
      <c r="E407" s="282" t="s">
        <v>30</v>
      </c>
      <c r="F407" s="275">
        <v>14915.789744602218</v>
      </c>
    </row>
    <row r="408" spans="2:6" x14ac:dyDescent="0.2">
      <c r="B408" s="312"/>
      <c r="C408" s="516" t="s">
        <v>175</v>
      </c>
      <c r="D408" s="239">
        <v>1</v>
      </c>
      <c r="E408" s="282" t="s">
        <v>30</v>
      </c>
      <c r="F408" s="275">
        <v>18664.05599590925</v>
      </c>
    </row>
    <row r="409" spans="2:6" x14ac:dyDescent="0.2">
      <c r="B409" s="312"/>
      <c r="C409" s="516" t="s">
        <v>567</v>
      </c>
      <c r="D409" s="239">
        <v>1</v>
      </c>
      <c r="E409" s="282" t="s">
        <v>30</v>
      </c>
      <c r="F409" s="275">
        <v>14915.789744602218</v>
      </c>
    </row>
    <row r="410" spans="2:6" x14ac:dyDescent="0.2">
      <c r="B410" s="312"/>
      <c r="C410" s="516" t="s">
        <v>173</v>
      </c>
      <c r="D410" s="239">
        <v>1</v>
      </c>
      <c r="E410" s="282" t="s">
        <v>30</v>
      </c>
      <c r="F410" s="275">
        <v>14913.336853874182</v>
      </c>
    </row>
    <row r="411" spans="2:6" x14ac:dyDescent="0.2">
      <c r="B411" s="312"/>
      <c r="C411" s="516" t="s">
        <v>239</v>
      </c>
      <c r="D411" s="239">
        <v>1</v>
      </c>
      <c r="E411" s="282" t="s">
        <v>30</v>
      </c>
      <c r="F411" s="275">
        <v>14915.789744602218</v>
      </c>
    </row>
    <row r="412" spans="2:6" x14ac:dyDescent="0.2">
      <c r="B412" s="312"/>
      <c r="C412" s="516" t="s">
        <v>173</v>
      </c>
      <c r="D412" s="239">
        <v>1</v>
      </c>
      <c r="E412" s="282" t="s">
        <v>30</v>
      </c>
      <c r="F412" s="275">
        <v>14914.033273874029</v>
      </c>
    </row>
    <row r="413" spans="2:6" x14ac:dyDescent="0.2">
      <c r="B413" s="312"/>
      <c r="C413" s="516" t="s">
        <v>173</v>
      </c>
      <c r="D413" s="239">
        <v>1</v>
      </c>
      <c r="E413" s="282" t="s">
        <v>30</v>
      </c>
      <c r="F413" s="275">
        <v>14914.073806254972</v>
      </c>
    </row>
    <row r="414" spans="2:6" x14ac:dyDescent="0.2">
      <c r="B414" s="312"/>
      <c r="C414" s="516" t="s">
        <v>175</v>
      </c>
      <c r="D414" s="239">
        <v>1</v>
      </c>
      <c r="E414" s="282" t="s">
        <v>30</v>
      </c>
      <c r="F414" s="275">
        <v>18663.31904352846</v>
      </c>
    </row>
    <row r="415" spans="2:6" x14ac:dyDescent="0.2">
      <c r="B415" s="312"/>
      <c r="C415" s="516" t="s">
        <v>175</v>
      </c>
      <c r="D415" s="239">
        <v>1</v>
      </c>
      <c r="E415" s="282" t="s">
        <v>30</v>
      </c>
      <c r="F415" s="275">
        <v>18663.31904352846</v>
      </c>
    </row>
    <row r="416" spans="2:6" x14ac:dyDescent="0.2">
      <c r="B416" s="312"/>
      <c r="C416" s="516" t="s">
        <v>463</v>
      </c>
      <c r="D416" s="239">
        <v>1</v>
      </c>
      <c r="E416" s="282" t="s">
        <v>30</v>
      </c>
      <c r="F416" s="275">
        <v>17480.141996168739</v>
      </c>
    </row>
    <row r="417" spans="2:6" x14ac:dyDescent="0.2">
      <c r="B417" s="312"/>
      <c r="C417" s="516" t="s">
        <v>239</v>
      </c>
      <c r="D417" s="239">
        <v>1</v>
      </c>
      <c r="E417" s="282" t="s">
        <v>30</v>
      </c>
      <c r="F417" s="275">
        <v>14915.789744602218</v>
      </c>
    </row>
    <row r="418" spans="2:6" x14ac:dyDescent="0.2">
      <c r="B418" s="312"/>
      <c r="C418" s="516" t="s">
        <v>173</v>
      </c>
      <c r="D418" s="239">
        <v>1</v>
      </c>
      <c r="E418" s="282" t="s">
        <v>30</v>
      </c>
      <c r="F418" s="275">
        <v>14913.336853874182</v>
      </c>
    </row>
    <row r="419" spans="2:6" x14ac:dyDescent="0.2">
      <c r="B419" s="312"/>
      <c r="C419" s="516" t="s">
        <v>173</v>
      </c>
      <c r="D419" s="239">
        <v>1</v>
      </c>
      <c r="E419" s="282" t="s">
        <v>30</v>
      </c>
      <c r="F419" s="275">
        <v>14915.789744602218</v>
      </c>
    </row>
    <row r="420" spans="2:6" x14ac:dyDescent="0.2">
      <c r="B420" s="312"/>
      <c r="C420" s="516" t="s">
        <v>463</v>
      </c>
      <c r="D420" s="239">
        <v>1</v>
      </c>
      <c r="E420" s="282" t="s">
        <v>30</v>
      </c>
      <c r="F420" s="275">
        <v>17479.589281883142</v>
      </c>
    </row>
    <row r="421" spans="2:6" x14ac:dyDescent="0.2">
      <c r="B421" s="312"/>
      <c r="C421" s="516" t="s">
        <v>239</v>
      </c>
      <c r="D421" s="239">
        <v>1</v>
      </c>
      <c r="E421" s="282" t="s">
        <v>30</v>
      </c>
      <c r="F421" s="275">
        <v>14917.202377668953</v>
      </c>
    </row>
    <row r="422" spans="2:6" x14ac:dyDescent="0.2">
      <c r="B422" s="312"/>
      <c r="C422" s="516" t="s">
        <v>195</v>
      </c>
      <c r="D422" s="239">
        <v>1</v>
      </c>
      <c r="E422" s="282" t="s">
        <v>30</v>
      </c>
      <c r="F422" s="275">
        <v>19234.45713864137</v>
      </c>
    </row>
    <row r="423" spans="2:6" x14ac:dyDescent="0.2">
      <c r="B423" s="312"/>
      <c r="C423" s="516" t="s">
        <v>239</v>
      </c>
      <c r="D423" s="239">
        <v>1</v>
      </c>
      <c r="E423" s="282" t="s">
        <v>30</v>
      </c>
      <c r="F423" s="275">
        <v>14913.336853874182</v>
      </c>
    </row>
    <row r="424" spans="2:6" x14ac:dyDescent="0.2">
      <c r="B424" s="312"/>
      <c r="C424" s="516" t="s">
        <v>175</v>
      </c>
      <c r="D424" s="239">
        <v>1</v>
      </c>
      <c r="E424" s="282" t="s">
        <v>30</v>
      </c>
      <c r="F424" s="275">
        <v>18663.31904352846</v>
      </c>
    </row>
    <row r="425" spans="2:6" x14ac:dyDescent="0.2">
      <c r="B425" s="312"/>
      <c r="C425" s="516" t="s">
        <v>239</v>
      </c>
      <c r="D425" s="239">
        <v>1</v>
      </c>
      <c r="E425" s="282" t="s">
        <v>30</v>
      </c>
      <c r="F425" s="275">
        <v>14914.073806254972</v>
      </c>
    </row>
    <row r="426" spans="2:6" x14ac:dyDescent="0.2">
      <c r="B426" s="312"/>
      <c r="C426" s="516" t="s">
        <v>567</v>
      </c>
      <c r="D426" s="239">
        <v>1</v>
      </c>
      <c r="E426" s="282" t="s">
        <v>30</v>
      </c>
      <c r="F426" s="275">
        <v>14914.073806254972</v>
      </c>
    </row>
    <row r="427" spans="2:6" x14ac:dyDescent="0.2">
      <c r="B427" s="312"/>
      <c r="C427" s="516" t="s">
        <v>567</v>
      </c>
      <c r="D427" s="239">
        <v>1</v>
      </c>
      <c r="E427" s="282" t="s">
        <v>30</v>
      </c>
      <c r="F427" s="275">
        <v>14915.789744602218</v>
      </c>
    </row>
    <row r="428" spans="2:6" x14ac:dyDescent="0.2">
      <c r="B428" s="312"/>
      <c r="C428" s="516" t="s">
        <v>195</v>
      </c>
      <c r="D428" s="239">
        <v>1</v>
      </c>
      <c r="E428" s="282" t="s">
        <v>30</v>
      </c>
      <c r="F428" s="275">
        <v>19234.45713864137</v>
      </c>
    </row>
    <row r="429" spans="2:6" s="468" customFormat="1" x14ac:dyDescent="0.2">
      <c r="B429" s="312"/>
      <c r="C429" s="516" t="s">
        <v>463</v>
      </c>
      <c r="D429" s="239">
        <v>1</v>
      </c>
      <c r="E429" s="282" t="s">
        <v>30</v>
      </c>
      <c r="F429" s="275">
        <v>17480.141996168739</v>
      </c>
    </row>
    <row r="430" spans="2:6" x14ac:dyDescent="0.2">
      <c r="B430" s="312"/>
      <c r="C430" s="516" t="s">
        <v>463</v>
      </c>
      <c r="D430" s="239">
        <v>1</v>
      </c>
      <c r="E430" s="282" t="s">
        <v>30</v>
      </c>
      <c r="F430" s="275">
        <v>17480.141996168739</v>
      </c>
    </row>
    <row r="431" spans="2:6" x14ac:dyDescent="0.2">
      <c r="B431" s="312"/>
      <c r="C431" s="516" t="s">
        <v>173</v>
      </c>
      <c r="D431" s="239">
        <v>1</v>
      </c>
      <c r="E431" s="282" t="s">
        <v>30</v>
      </c>
      <c r="F431" s="275">
        <v>14915.789744602218</v>
      </c>
    </row>
    <row r="432" spans="2:6" x14ac:dyDescent="0.2">
      <c r="B432" s="467"/>
      <c r="C432" s="470" t="s">
        <v>175</v>
      </c>
      <c r="D432" s="239">
        <v>1</v>
      </c>
      <c r="E432" s="282" t="s">
        <v>30</v>
      </c>
      <c r="F432" s="275">
        <v>18664.05599590925</v>
      </c>
    </row>
    <row r="433" spans="2:6" x14ac:dyDescent="0.2">
      <c r="B433" s="312"/>
      <c r="C433" s="516" t="s">
        <v>173</v>
      </c>
      <c r="D433" s="239">
        <v>1</v>
      </c>
      <c r="E433" s="282" t="s">
        <v>30</v>
      </c>
      <c r="F433" s="275">
        <v>14915.789744602218</v>
      </c>
    </row>
    <row r="434" spans="2:6" ht="13.5" thickBot="1" x14ac:dyDescent="0.25">
      <c r="B434" s="310"/>
      <c r="C434" s="354"/>
      <c r="D434" s="278"/>
      <c r="E434" s="358"/>
      <c r="F434" s="279"/>
    </row>
    <row r="435" spans="2:6" ht="13.5" thickBot="1" x14ac:dyDescent="0.25">
      <c r="D435" s="259">
        <f>SUM(D308:D434)</f>
        <v>126</v>
      </c>
    </row>
    <row r="437" spans="2:6" ht="15" x14ac:dyDescent="0.25">
      <c r="B437" s="563"/>
      <c r="C437" s="563"/>
      <c r="D437" s="563"/>
      <c r="E437" s="563"/>
      <c r="F437" s="563"/>
    </row>
    <row r="438" spans="2:6" ht="15" x14ac:dyDescent="0.25">
      <c r="B438" s="241" t="s">
        <v>4</v>
      </c>
      <c r="C438" s="241"/>
      <c r="D438" s="512" t="s">
        <v>123</v>
      </c>
      <c r="E438" s="512"/>
      <c r="F438" s="242" t="s">
        <v>544</v>
      </c>
    </row>
    <row r="439" spans="2:6" ht="15.75" thickBot="1" x14ac:dyDescent="0.3">
      <c r="B439" s="241"/>
      <c r="C439" s="241"/>
      <c r="D439" s="512"/>
      <c r="E439" s="512"/>
      <c r="F439" s="242"/>
    </row>
    <row r="440" spans="2:6" x14ac:dyDescent="0.2">
      <c r="B440" s="592" t="s">
        <v>415</v>
      </c>
      <c r="C440" s="592" t="s">
        <v>581</v>
      </c>
      <c r="D440" s="592" t="s">
        <v>582</v>
      </c>
      <c r="E440" s="592" t="s">
        <v>583</v>
      </c>
      <c r="F440" s="595" t="s">
        <v>584</v>
      </c>
    </row>
    <row r="441" spans="2:6" x14ac:dyDescent="0.2">
      <c r="B441" s="593"/>
      <c r="C441" s="593"/>
      <c r="D441" s="593"/>
      <c r="E441" s="593"/>
      <c r="F441" s="596"/>
    </row>
    <row r="442" spans="2:6" ht="13.5" thickBot="1" x14ac:dyDescent="0.25">
      <c r="B442" s="594"/>
      <c r="C442" s="594"/>
      <c r="D442" s="594"/>
      <c r="E442" s="594"/>
      <c r="F442" s="597"/>
    </row>
    <row r="443" spans="2:6" x14ac:dyDescent="0.2">
      <c r="B443" s="357"/>
      <c r="C443" s="350" t="s">
        <v>239</v>
      </c>
      <c r="D443" s="271">
        <v>1</v>
      </c>
      <c r="E443" s="351" t="s">
        <v>30</v>
      </c>
      <c r="F443" s="272">
        <v>14914.073806254972</v>
      </c>
    </row>
    <row r="444" spans="2:6" x14ac:dyDescent="0.2">
      <c r="B444" s="312"/>
      <c r="C444" s="280" t="s">
        <v>239</v>
      </c>
      <c r="D444" s="239">
        <v>1</v>
      </c>
      <c r="E444" s="282" t="s">
        <v>30</v>
      </c>
      <c r="F444" s="275">
        <v>14914.073806254972</v>
      </c>
    </row>
    <row r="445" spans="2:6" x14ac:dyDescent="0.2">
      <c r="B445" s="312"/>
      <c r="C445" s="280" t="s">
        <v>280</v>
      </c>
      <c r="D445" s="239">
        <v>1</v>
      </c>
      <c r="E445" s="282" t="s">
        <v>30</v>
      </c>
      <c r="F445" s="275">
        <v>9506.6857122020556</v>
      </c>
    </row>
    <row r="446" spans="2:6" x14ac:dyDescent="0.2">
      <c r="B446" s="312"/>
      <c r="C446" s="280" t="s">
        <v>175</v>
      </c>
      <c r="D446" s="239">
        <v>1</v>
      </c>
      <c r="E446" s="282" t="s">
        <v>30</v>
      </c>
      <c r="F446" s="275">
        <v>18664.05599590925</v>
      </c>
    </row>
    <row r="447" spans="2:6" x14ac:dyDescent="0.2">
      <c r="B447" s="312"/>
      <c r="C447" s="280" t="s">
        <v>283</v>
      </c>
      <c r="D447" s="239">
        <v>1</v>
      </c>
      <c r="E447" s="282" t="s">
        <v>30</v>
      </c>
      <c r="F447" s="275">
        <v>14915.789744602218</v>
      </c>
    </row>
    <row r="448" spans="2:6" x14ac:dyDescent="0.2">
      <c r="B448" s="312"/>
      <c r="C448" s="280" t="s">
        <v>280</v>
      </c>
      <c r="D448" s="239">
        <v>1</v>
      </c>
      <c r="E448" s="282" t="s">
        <v>30</v>
      </c>
      <c r="F448" s="275">
        <v>12680.186901982685</v>
      </c>
    </row>
    <row r="449" spans="2:6" x14ac:dyDescent="0.2">
      <c r="B449" s="312"/>
      <c r="C449" s="280" t="s">
        <v>473</v>
      </c>
      <c r="D449" s="239">
        <v>1</v>
      </c>
      <c r="E449" s="282" t="s">
        <v>30</v>
      </c>
      <c r="F449" s="275">
        <v>18669.030424479588</v>
      </c>
    </row>
    <row r="450" spans="2:6" x14ac:dyDescent="0.2">
      <c r="B450" s="312"/>
      <c r="C450" s="280"/>
      <c r="E450" s="282"/>
      <c r="F450" s="275"/>
    </row>
    <row r="451" spans="2:6" ht="13.5" thickBot="1" x14ac:dyDescent="0.25">
      <c r="B451" s="310"/>
      <c r="C451" s="354"/>
      <c r="D451" s="278"/>
      <c r="E451" s="358"/>
      <c r="F451" s="279"/>
    </row>
    <row r="452" spans="2:6" ht="13.5" thickBot="1" x14ac:dyDescent="0.25">
      <c r="D452" s="259">
        <f>SUM(D443:D451)</f>
        <v>7</v>
      </c>
    </row>
    <row r="454" spans="2:6" ht="15" x14ac:dyDescent="0.25">
      <c r="B454" s="563"/>
      <c r="C454" s="563"/>
      <c r="D454" s="563"/>
      <c r="E454" s="563"/>
      <c r="F454" s="563"/>
    </row>
    <row r="455" spans="2:6" ht="15" x14ac:dyDescent="0.25">
      <c r="B455" s="241" t="s">
        <v>4</v>
      </c>
      <c r="C455" s="241"/>
      <c r="D455" s="512" t="s">
        <v>573</v>
      </c>
      <c r="E455" s="512"/>
      <c r="F455" s="242" t="s">
        <v>544</v>
      </c>
    </row>
    <row r="456" spans="2:6" ht="15.75" thickBot="1" x14ac:dyDescent="0.3">
      <c r="B456" s="241"/>
      <c r="C456" s="241"/>
      <c r="D456" s="512"/>
      <c r="E456" s="512"/>
      <c r="F456" s="242"/>
    </row>
    <row r="457" spans="2:6" x14ac:dyDescent="0.2">
      <c r="B457" s="592" t="s">
        <v>415</v>
      </c>
      <c r="C457" s="592" t="s">
        <v>581</v>
      </c>
      <c r="D457" s="592" t="s">
        <v>582</v>
      </c>
      <c r="E457" s="592" t="s">
        <v>583</v>
      </c>
      <c r="F457" s="595" t="s">
        <v>584</v>
      </c>
    </row>
    <row r="458" spans="2:6" x14ac:dyDescent="0.2">
      <c r="B458" s="593"/>
      <c r="C458" s="593"/>
      <c r="D458" s="593"/>
      <c r="E458" s="593"/>
      <c r="F458" s="596"/>
    </row>
    <row r="459" spans="2:6" ht="13.5" thickBot="1" x14ac:dyDescent="0.25">
      <c r="B459" s="594"/>
      <c r="C459" s="594"/>
      <c r="D459" s="594"/>
      <c r="E459" s="594"/>
      <c r="F459" s="597"/>
    </row>
    <row r="460" spans="2:6" x14ac:dyDescent="0.2">
      <c r="B460" s="357"/>
      <c r="C460" s="350" t="s">
        <v>286</v>
      </c>
      <c r="D460" s="271">
        <v>1</v>
      </c>
      <c r="E460" s="271" t="s">
        <v>30</v>
      </c>
      <c r="F460" s="272">
        <v>11957.052378331657</v>
      </c>
    </row>
    <row r="461" spans="2:6" x14ac:dyDescent="0.2">
      <c r="B461" s="312"/>
      <c r="C461" s="280" t="s">
        <v>286</v>
      </c>
      <c r="D461" s="239">
        <v>1</v>
      </c>
      <c r="E461" s="239" t="s">
        <v>30</v>
      </c>
      <c r="F461" s="275">
        <v>8539.435712414057</v>
      </c>
    </row>
    <row r="462" spans="2:6" x14ac:dyDescent="0.2">
      <c r="B462" s="312"/>
      <c r="C462" s="280" t="s">
        <v>195</v>
      </c>
      <c r="D462" s="239">
        <v>1</v>
      </c>
      <c r="E462" s="239" t="s">
        <v>30</v>
      </c>
      <c r="F462" s="275">
        <v>23287.695232991089</v>
      </c>
    </row>
    <row r="463" spans="2:6" x14ac:dyDescent="0.2">
      <c r="B463" s="312"/>
      <c r="C463" s="280" t="s">
        <v>286</v>
      </c>
      <c r="D463" s="239">
        <v>1</v>
      </c>
      <c r="E463" s="239" t="s">
        <v>30</v>
      </c>
      <c r="F463" s="275">
        <v>13309.736782411373</v>
      </c>
    </row>
    <row r="464" spans="2:6" x14ac:dyDescent="0.2">
      <c r="B464" s="312"/>
      <c r="C464" s="280" t="s">
        <v>286</v>
      </c>
      <c r="D464" s="239">
        <v>1</v>
      </c>
      <c r="E464" s="239" t="s">
        <v>30</v>
      </c>
      <c r="F464" s="275">
        <v>9211.9047598857142</v>
      </c>
    </row>
    <row r="465" spans="2:6" x14ac:dyDescent="0.2">
      <c r="B465" s="312"/>
      <c r="C465" s="280" t="s">
        <v>286</v>
      </c>
      <c r="D465" s="239">
        <v>1</v>
      </c>
      <c r="E465" s="239" t="s">
        <v>30</v>
      </c>
      <c r="F465" s="275">
        <v>11957.052378331657</v>
      </c>
    </row>
    <row r="466" spans="2:6" x14ac:dyDescent="0.2">
      <c r="B466" s="312"/>
      <c r="C466" s="280" t="s">
        <v>286</v>
      </c>
      <c r="D466" s="239">
        <v>1</v>
      </c>
      <c r="E466" s="239" t="s">
        <v>30</v>
      </c>
      <c r="F466" s="275">
        <v>10645.277140523935</v>
      </c>
    </row>
    <row r="467" spans="2:6" x14ac:dyDescent="0.2">
      <c r="B467" s="312"/>
      <c r="C467" s="280" t="s">
        <v>286</v>
      </c>
      <c r="D467" s="239">
        <v>1</v>
      </c>
      <c r="E467" s="239" t="s">
        <v>30</v>
      </c>
      <c r="F467" s="275">
        <v>10133.095235874285</v>
      </c>
    </row>
    <row r="468" spans="2:6" x14ac:dyDescent="0.2">
      <c r="B468" s="312"/>
      <c r="C468" s="280" t="s">
        <v>286</v>
      </c>
      <c r="D468" s="239">
        <v>1</v>
      </c>
      <c r="E468" s="239" t="s">
        <v>30</v>
      </c>
      <c r="F468" s="275">
        <v>13555.31785417183</v>
      </c>
    </row>
    <row r="469" spans="2:6" x14ac:dyDescent="0.2">
      <c r="B469" s="312"/>
      <c r="C469" s="280" t="s">
        <v>286</v>
      </c>
      <c r="D469" s="239">
        <v>1</v>
      </c>
      <c r="E469" s="239" t="s">
        <v>30</v>
      </c>
      <c r="F469" s="275">
        <v>11957.052378331657</v>
      </c>
    </row>
    <row r="470" spans="2:6" x14ac:dyDescent="0.2">
      <c r="B470" s="312"/>
      <c r="C470" s="280" t="s">
        <v>286</v>
      </c>
      <c r="D470" s="239">
        <v>1</v>
      </c>
      <c r="E470" s="239" t="s">
        <v>30</v>
      </c>
      <c r="F470" s="275">
        <v>13520.496854179461</v>
      </c>
    </row>
    <row r="471" spans="2:6" x14ac:dyDescent="0.2">
      <c r="B471" s="312"/>
      <c r="C471" s="280" t="s">
        <v>286</v>
      </c>
      <c r="D471" s="239">
        <v>1</v>
      </c>
      <c r="E471" s="239" t="s">
        <v>30</v>
      </c>
      <c r="F471" s="275">
        <v>11177.540997550128</v>
      </c>
    </row>
    <row r="472" spans="2:6" x14ac:dyDescent="0.2">
      <c r="B472" s="312"/>
      <c r="C472" s="280" t="s">
        <v>286</v>
      </c>
      <c r="D472" s="239">
        <v>1</v>
      </c>
      <c r="E472" s="239" t="s">
        <v>30</v>
      </c>
      <c r="F472" s="275">
        <v>13555.31785417183</v>
      </c>
    </row>
    <row r="473" spans="2:6" x14ac:dyDescent="0.2">
      <c r="B473" s="312"/>
      <c r="C473" s="280" t="s">
        <v>286</v>
      </c>
      <c r="D473" s="239">
        <v>1</v>
      </c>
      <c r="E473" s="239" t="s">
        <v>30</v>
      </c>
      <c r="F473" s="275">
        <v>11957.052378331657</v>
      </c>
    </row>
    <row r="474" spans="2:6" x14ac:dyDescent="0.2">
      <c r="B474" s="312"/>
      <c r="C474" s="280" t="s">
        <v>286</v>
      </c>
      <c r="D474" s="239">
        <v>1</v>
      </c>
      <c r="E474" s="239" t="s">
        <v>30</v>
      </c>
      <c r="F474" s="275">
        <v>8539.435712414057</v>
      </c>
    </row>
    <row r="475" spans="2:6" x14ac:dyDescent="0.2">
      <c r="B475" s="312"/>
      <c r="C475" s="280" t="s">
        <v>286</v>
      </c>
      <c r="D475" s="239">
        <v>1</v>
      </c>
      <c r="E475" s="239" t="s">
        <v>30</v>
      </c>
      <c r="F475" s="275">
        <v>10133.095235874285</v>
      </c>
    </row>
    <row r="476" spans="2:6" x14ac:dyDescent="0.2">
      <c r="B476" s="312"/>
      <c r="C476" s="280"/>
      <c r="F476" s="275"/>
    </row>
    <row r="477" spans="2:6" x14ac:dyDescent="0.2">
      <c r="B477" s="312"/>
      <c r="C477" s="280"/>
      <c r="F477" s="275"/>
    </row>
    <row r="478" spans="2:6" ht="13.5" thickBot="1" x14ac:dyDescent="0.25">
      <c r="B478" s="310"/>
      <c r="C478" s="354"/>
      <c r="D478" s="278"/>
      <c r="E478" s="278"/>
      <c r="F478" s="279"/>
    </row>
    <row r="479" spans="2:6" ht="13.5" thickBot="1" x14ac:dyDescent="0.25">
      <c r="D479" s="259">
        <f>SUM(D460:D478)</f>
        <v>16</v>
      </c>
    </row>
    <row r="482" spans="2:6" ht="18.75" x14ac:dyDescent="0.3">
      <c r="B482" s="576" t="s">
        <v>0</v>
      </c>
      <c r="C482" s="576"/>
      <c r="D482" s="576"/>
      <c r="E482" s="576"/>
      <c r="F482" s="576"/>
    </row>
    <row r="483" spans="2:6" ht="15.75" x14ac:dyDescent="0.25">
      <c r="B483" s="577" t="s">
        <v>1</v>
      </c>
      <c r="C483" s="577"/>
      <c r="D483" s="577"/>
      <c r="E483" s="577"/>
      <c r="F483" s="577"/>
    </row>
    <row r="484" spans="2:6" ht="15" x14ac:dyDescent="0.25">
      <c r="B484" s="578" t="s">
        <v>414</v>
      </c>
      <c r="C484" s="578"/>
      <c r="D484" s="578"/>
      <c r="E484" s="578"/>
      <c r="F484" s="578"/>
    </row>
    <row r="485" spans="2:6" ht="15" x14ac:dyDescent="0.25">
      <c r="B485" s="563"/>
      <c r="C485" s="563"/>
      <c r="D485" s="563"/>
      <c r="E485" s="563"/>
      <c r="F485" s="563"/>
    </row>
    <row r="486" spans="2:6" ht="15" x14ac:dyDescent="0.25">
      <c r="B486" s="241" t="s">
        <v>4</v>
      </c>
      <c r="C486" s="241"/>
      <c r="D486" s="512" t="s">
        <v>330</v>
      </c>
      <c r="E486" s="512"/>
      <c r="F486" s="242" t="s">
        <v>544</v>
      </c>
    </row>
    <row r="487" spans="2:6" ht="15.75" thickBot="1" x14ac:dyDescent="0.3">
      <c r="B487" s="241"/>
      <c r="C487" s="241"/>
      <c r="D487" s="512"/>
      <c r="E487" s="512"/>
      <c r="F487" s="242"/>
    </row>
    <row r="488" spans="2:6" ht="15" x14ac:dyDescent="0.2">
      <c r="B488" s="564" t="s">
        <v>415</v>
      </c>
      <c r="C488" s="567" t="s">
        <v>7</v>
      </c>
      <c r="D488" s="510"/>
      <c r="E488" s="570" t="s">
        <v>8</v>
      </c>
      <c r="F488" s="573" t="s">
        <v>416</v>
      </c>
    </row>
    <row r="489" spans="2:6" ht="15" x14ac:dyDescent="0.3">
      <c r="B489" s="565"/>
      <c r="C489" s="568"/>
      <c r="D489" s="243" t="s">
        <v>417</v>
      </c>
      <c r="E489" s="571"/>
      <c r="F489" s="574"/>
    </row>
    <row r="490" spans="2:6" ht="15.75" thickBot="1" x14ac:dyDescent="0.35">
      <c r="B490" s="566"/>
      <c r="C490" s="569"/>
      <c r="D490" s="513"/>
      <c r="E490" s="572"/>
      <c r="F490" s="575"/>
    </row>
    <row r="491" spans="2:6" x14ac:dyDescent="0.2">
      <c r="B491" s="269"/>
      <c r="C491" s="471" t="s">
        <v>48</v>
      </c>
      <c r="D491" s="472">
        <v>1</v>
      </c>
      <c r="E491" s="473" t="s">
        <v>42</v>
      </c>
      <c r="F491" s="474">
        <v>11266.159521340229</v>
      </c>
    </row>
    <row r="492" spans="2:6" x14ac:dyDescent="0.2">
      <c r="B492" s="273"/>
      <c r="C492" s="459" t="s">
        <v>302</v>
      </c>
      <c r="D492" s="461">
        <v>1</v>
      </c>
      <c r="E492" s="462" t="s">
        <v>42</v>
      </c>
      <c r="F492" s="463">
        <v>13177.261282826121</v>
      </c>
    </row>
    <row r="493" spans="2:6" x14ac:dyDescent="0.2">
      <c r="B493" s="273"/>
      <c r="C493" s="459" t="s">
        <v>118</v>
      </c>
      <c r="D493" s="461">
        <v>1</v>
      </c>
      <c r="E493" s="462" t="s">
        <v>29</v>
      </c>
      <c r="F493" s="463">
        <v>11376.51814036366</v>
      </c>
    </row>
    <row r="494" spans="2:6" x14ac:dyDescent="0.2">
      <c r="B494" s="273"/>
      <c r="C494" s="459" t="s">
        <v>48</v>
      </c>
      <c r="D494" s="461">
        <v>1</v>
      </c>
      <c r="E494" s="462" t="s">
        <v>29</v>
      </c>
      <c r="F494" s="463">
        <v>8366.9888553089968</v>
      </c>
    </row>
    <row r="495" spans="2:6" x14ac:dyDescent="0.2">
      <c r="B495" s="273"/>
      <c r="C495" s="459" t="s">
        <v>169</v>
      </c>
      <c r="D495" s="461">
        <v>1</v>
      </c>
      <c r="E495" s="462" t="s">
        <v>42</v>
      </c>
      <c r="F495" s="463">
        <v>11643.847616495545</v>
      </c>
    </row>
    <row r="496" spans="2:6" x14ac:dyDescent="0.2">
      <c r="B496" s="273"/>
      <c r="C496" s="459" t="s">
        <v>169</v>
      </c>
      <c r="D496" s="461">
        <v>1</v>
      </c>
      <c r="E496" s="462" t="s">
        <v>42</v>
      </c>
      <c r="F496" s="463">
        <v>11714.779283146663</v>
      </c>
    </row>
    <row r="497" spans="2:6" x14ac:dyDescent="0.2">
      <c r="B497" s="273"/>
      <c r="C497" s="459" t="s">
        <v>308</v>
      </c>
      <c r="D497" s="461">
        <v>1</v>
      </c>
      <c r="E497" s="462" t="s">
        <v>29</v>
      </c>
      <c r="F497" s="463">
        <v>11920.204759292115</v>
      </c>
    </row>
    <row r="498" spans="2:6" x14ac:dyDescent="0.2">
      <c r="B498" s="273"/>
      <c r="C498" s="459" t="s">
        <v>310</v>
      </c>
      <c r="D498" s="461">
        <v>1</v>
      </c>
      <c r="E498" s="462" t="s">
        <v>29</v>
      </c>
      <c r="F498" s="463">
        <v>11102.924568995053</v>
      </c>
    </row>
    <row r="499" spans="2:6" x14ac:dyDescent="0.2">
      <c r="B499" s="273"/>
      <c r="C499" s="459" t="s">
        <v>312</v>
      </c>
      <c r="D499" s="461">
        <v>1</v>
      </c>
      <c r="E499" s="462" t="s">
        <v>29</v>
      </c>
      <c r="F499" s="463">
        <v>8366.9888553089968</v>
      </c>
    </row>
    <row r="500" spans="2:6" x14ac:dyDescent="0.2">
      <c r="B500" s="273"/>
      <c r="C500" s="459" t="s">
        <v>118</v>
      </c>
      <c r="D500" s="461">
        <v>1</v>
      </c>
      <c r="E500" s="462" t="s">
        <v>42</v>
      </c>
      <c r="F500" s="463">
        <v>6939.3278556219102</v>
      </c>
    </row>
    <row r="501" spans="2:6" x14ac:dyDescent="0.2">
      <c r="B501" s="273"/>
      <c r="C501" s="459" t="s">
        <v>118</v>
      </c>
      <c r="D501" s="461">
        <v>1</v>
      </c>
      <c r="E501" s="462" t="s">
        <v>42</v>
      </c>
      <c r="F501" s="463">
        <v>6939.3278556219102</v>
      </c>
    </row>
    <row r="502" spans="2:6" x14ac:dyDescent="0.2">
      <c r="B502" s="273"/>
      <c r="C502" s="459" t="s">
        <v>118</v>
      </c>
      <c r="D502" s="461">
        <v>1</v>
      </c>
      <c r="E502" s="462" t="s">
        <v>29</v>
      </c>
      <c r="F502" s="463">
        <v>7747.211903063886</v>
      </c>
    </row>
    <row r="503" spans="2:6" x14ac:dyDescent="0.2">
      <c r="B503" s="273"/>
      <c r="C503" s="459" t="s">
        <v>99</v>
      </c>
      <c r="D503" s="461">
        <v>1</v>
      </c>
      <c r="E503" s="462" t="s">
        <v>29</v>
      </c>
      <c r="F503" s="463">
        <v>8944.0225694682376</v>
      </c>
    </row>
    <row r="504" spans="2:6" x14ac:dyDescent="0.2">
      <c r="B504" s="460"/>
      <c r="C504" s="459" t="s">
        <v>317</v>
      </c>
      <c r="D504" s="461">
        <v>1</v>
      </c>
      <c r="E504" s="462" t="s">
        <v>42</v>
      </c>
      <c r="F504" s="463">
        <v>6939.3278556219102</v>
      </c>
    </row>
    <row r="505" spans="2:6" x14ac:dyDescent="0.2">
      <c r="B505" s="312"/>
      <c r="C505" s="238" t="s">
        <v>118</v>
      </c>
      <c r="D505" s="461">
        <v>1</v>
      </c>
      <c r="E505" s="239" t="s">
        <v>42</v>
      </c>
      <c r="F505" s="275">
        <v>7342.2565698193102</v>
      </c>
    </row>
    <row r="506" spans="2:6" x14ac:dyDescent="0.2">
      <c r="B506" s="312"/>
      <c r="C506" s="238" t="s">
        <v>118</v>
      </c>
      <c r="D506" s="461">
        <v>1</v>
      </c>
      <c r="E506" s="239" t="s">
        <v>42</v>
      </c>
      <c r="F506" s="275">
        <v>7899.3925696971983</v>
      </c>
    </row>
    <row r="507" spans="2:6" x14ac:dyDescent="0.2">
      <c r="B507" s="312"/>
      <c r="C507" s="238" t="s">
        <v>121</v>
      </c>
      <c r="D507" s="461">
        <v>1</v>
      </c>
      <c r="E507" s="239" t="s">
        <v>42</v>
      </c>
      <c r="F507" s="275">
        <v>7312.409998397281</v>
      </c>
    </row>
    <row r="508" spans="2:6" x14ac:dyDescent="0.2">
      <c r="B508" s="312"/>
      <c r="C508" s="238" t="s">
        <v>118</v>
      </c>
      <c r="D508" s="461">
        <v>1</v>
      </c>
      <c r="E508" s="239" t="s">
        <v>42</v>
      </c>
      <c r="F508" s="275">
        <v>7889.4437125565209</v>
      </c>
    </row>
    <row r="509" spans="2:6" x14ac:dyDescent="0.2">
      <c r="B509" s="312"/>
      <c r="C509" s="238" t="s">
        <v>118</v>
      </c>
      <c r="D509" s="461">
        <v>1</v>
      </c>
      <c r="E509" s="239" t="s">
        <v>42</v>
      </c>
      <c r="F509" s="275">
        <v>7506.4127126404737</v>
      </c>
    </row>
    <row r="510" spans="2:6" x14ac:dyDescent="0.2">
      <c r="B510" s="312"/>
      <c r="C510" s="238" t="s">
        <v>332</v>
      </c>
      <c r="D510" s="461">
        <v>1</v>
      </c>
      <c r="E510" s="239" t="s">
        <v>42</v>
      </c>
      <c r="F510" s="275">
        <v>9902.7976168771438</v>
      </c>
    </row>
    <row r="511" spans="2:6" x14ac:dyDescent="0.2">
      <c r="B511" s="312"/>
      <c r="C511" s="238" t="s">
        <v>48</v>
      </c>
      <c r="D511" s="461">
        <v>1</v>
      </c>
      <c r="E511" s="239" t="s">
        <v>29</v>
      </c>
      <c r="F511" s="275">
        <v>13182.235711396457</v>
      </c>
    </row>
    <row r="512" spans="2:6" x14ac:dyDescent="0.2">
      <c r="B512" s="312"/>
      <c r="C512" s="238" t="s">
        <v>526</v>
      </c>
      <c r="D512" s="461">
        <v>1</v>
      </c>
      <c r="E512" s="239" t="s">
        <v>29</v>
      </c>
      <c r="F512" s="275">
        <v>5757.4404749285723</v>
      </c>
    </row>
    <row r="513" spans="2:6" x14ac:dyDescent="0.2">
      <c r="B513" s="312"/>
      <c r="C513" s="238" t="s">
        <v>169</v>
      </c>
      <c r="D513" s="461">
        <v>1</v>
      </c>
      <c r="E513" s="239" t="s">
        <v>29</v>
      </c>
      <c r="F513" s="275">
        <v>9660.3402835969537</v>
      </c>
    </row>
    <row r="514" spans="2:6" x14ac:dyDescent="0.2">
      <c r="B514" s="312"/>
      <c r="C514" s="238" t="s">
        <v>457</v>
      </c>
      <c r="D514" s="461">
        <v>1</v>
      </c>
      <c r="E514" s="239" t="s">
        <v>29</v>
      </c>
      <c r="F514" s="275">
        <v>7295.8285698294858</v>
      </c>
    </row>
    <row r="515" spans="2:6" x14ac:dyDescent="0.2">
      <c r="B515" s="312"/>
      <c r="C515" s="238" t="s">
        <v>118</v>
      </c>
      <c r="D515" s="461">
        <v>1</v>
      </c>
      <c r="E515" s="239" t="s">
        <v>42</v>
      </c>
      <c r="F515" s="275">
        <v>7760.1085697277267</v>
      </c>
    </row>
    <row r="516" spans="2:6" x14ac:dyDescent="0.2">
      <c r="B516" s="312"/>
      <c r="C516" s="238" t="s">
        <v>118</v>
      </c>
      <c r="D516" s="461">
        <v>1</v>
      </c>
      <c r="E516" s="239" t="s">
        <v>29</v>
      </c>
      <c r="F516" s="275">
        <v>7737.9999983040007</v>
      </c>
    </row>
    <row r="517" spans="2:6" x14ac:dyDescent="0.2">
      <c r="B517" s="312"/>
      <c r="C517" s="238" t="s">
        <v>118</v>
      </c>
      <c r="D517" s="461">
        <v>1</v>
      </c>
      <c r="E517" s="239" t="s">
        <v>29</v>
      </c>
      <c r="F517" s="275">
        <v>6844.4452365950856</v>
      </c>
    </row>
    <row r="518" spans="2:6" x14ac:dyDescent="0.2">
      <c r="B518" s="312"/>
      <c r="C518" s="238" t="s">
        <v>118</v>
      </c>
      <c r="D518" s="461">
        <v>1</v>
      </c>
      <c r="E518" s="239" t="s">
        <v>42</v>
      </c>
      <c r="F518" s="275">
        <v>7760.1085697277267</v>
      </c>
    </row>
    <row r="519" spans="2:6" x14ac:dyDescent="0.2">
      <c r="B519" s="312"/>
      <c r="C519" s="238" t="s">
        <v>118</v>
      </c>
      <c r="D519" s="461">
        <v>1</v>
      </c>
      <c r="E519" s="239" t="s">
        <v>29</v>
      </c>
      <c r="F519" s="275">
        <v>6623.3595223578286</v>
      </c>
    </row>
    <row r="520" spans="2:6" x14ac:dyDescent="0.2">
      <c r="B520" s="312"/>
      <c r="C520" s="238" t="s">
        <v>118</v>
      </c>
      <c r="D520" s="461">
        <v>1</v>
      </c>
      <c r="E520" s="239" t="s">
        <v>42</v>
      </c>
      <c r="F520" s="275">
        <v>7884.4692839861837</v>
      </c>
    </row>
    <row r="521" spans="2:6" x14ac:dyDescent="0.2">
      <c r="B521" s="312"/>
      <c r="C521" s="238" t="s">
        <v>341</v>
      </c>
      <c r="D521" s="461">
        <v>1</v>
      </c>
      <c r="E521" s="239" t="s">
        <v>29</v>
      </c>
      <c r="F521" s="275">
        <v>7940.6619030214861</v>
      </c>
    </row>
    <row r="522" spans="2:6" x14ac:dyDescent="0.2">
      <c r="B522" s="312"/>
      <c r="C522" s="238" t="s">
        <v>118</v>
      </c>
      <c r="D522" s="461">
        <v>1</v>
      </c>
      <c r="E522" s="239" t="s">
        <v>42</v>
      </c>
      <c r="F522" s="275">
        <v>7884.4692839861837</v>
      </c>
    </row>
    <row r="523" spans="2:6" x14ac:dyDescent="0.2">
      <c r="B523" s="312"/>
      <c r="C523" s="238" t="s">
        <v>118</v>
      </c>
      <c r="D523" s="461">
        <v>1</v>
      </c>
      <c r="E523" s="239" t="s">
        <v>42</v>
      </c>
      <c r="F523" s="275">
        <v>7762.5893172557553</v>
      </c>
    </row>
    <row r="524" spans="2:6" x14ac:dyDescent="0.2">
      <c r="B524" s="312"/>
      <c r="C524" s="238" t="s">
        <v>118</v>
      </c>
      <c r="D524" s="461">
        <v>1</v>
      </c>
      <c r="E524" s="239" t="s">
        <v>29</v>
      </c>
      <c r="F524" s="275">
        <v>6623.3595223578286</v>
      </c>
    </row>
    <row r="525" spans="2:6" x14ac:dyDescent="0.2">
      <c r="B525" s="312"/>
      <c r="C525" s="238" t="s">
        <v>118</v>
      </c>
      <c r="D525" s="461">
        <v>1</v>
      </c>
      <c r="E525" s="239" t="s">
        <v>29</v>
      </c>
      <c r="F525" s="275">
        <v>6623.3595223578286</v>
      </c>
    </row>
    <row r="526" spans="2:6" x14ac:dyDescent="0.2">
      <c r="B526" s="312"/>
      <c r="C526" s="238" t="s">
        <v>118</v>
      </c>
      <c r="D526" s="461">
        <v>1</v>
      </c>
      <c r="E526" s="239" t="s">
        <v>29</v>
      </c>
      <c r="F526" s="275">
        <v>6623.3595223578286</v>
      </c>
    </row>
    <row r="527" spans="2:6" x14ac:dyDescent="0.2">
      <c r="B527" s="312"/>
      <c r="C527" s="238" t="s">
        <v>335</v>
      </c>
      <c r="D527" s="461">
        <v>1</v>
      </c>
      <c r="E527" s="239" t="s">
        <v>29</v>
      </c>
      <c r="F527" s="275">
        <v>8041.6552574945899</v>
      </c>
    </row>
    <row r="528" spans="2:6" x14ac:dyDescent="0.2">
      <c r="B528" s="312"/>
      <c r="C528" s="238" t="s">
        <v>376</v>
      </c>
      <c r="D528" s="461">
        <v>1</v>
      </c>
      <c r="E528" s="239" t="s">
        <v>29</v>
      </c>
      <c r="F528" s="275">
        <v>7747.211903063886</v>
      </c>
    </row>
    <row r="529" spans="2:6" x14ac:dyDescent="0.2">
      <c r="B529" s="312"/>
      <c r="C529" s="238" t="s">
        <v>118</v>
      </c>
      <c r="D529" s="461">
        <v>1</v>
      </c>
      <c r="E529" s="239" t="s">
        <v>29</v>
      </c>
      <c r="F529" s="275">
        <v>6941.1702365738856</v>
      </c>
    </row>
    <row r="530" spans="2:6" x14ac:dyDescent="0.2">
      <c r="B530" s="312"/>
      <c r="C530" s="238" t="s">
        <v>118</v>
      </c>
      <c r="D530" s="461">
        <v>1</v>
      </c>
      <c r="E530" s="239" t="s">
        <v>29</v>
      </c>
      <c r="F530" s="275">
        <v>6623.3595223578286</v>
      </c>
    </row>
    <row r="531" spans="2:6" x14ac:dyDescent="0.2">
      <c r="B531" s="312"/>
      <c r="C531" s="238" t="s">
        <v>118</v>
      </c>
      <c r="D531" s="461">
        <v>1</v>
      </c>
      <c r="E531" s="239" t="s">
        <v>29</v>
      </c>
      <c r="F531" s="275">
        <v>11082.904483770872</v>
      </c>
    </row>
    <row r="532" spans="2:6" x14ac:dyDescent="0.2">
      <c r="B532" s="312"/>
      <c r="C532" s="238" t="s">
        <v>312</v>
      </c>
      <c r="D532" s="461">
        <v>1</v>
      </c>
      <c r="E532" s="239" t="s">
        <v>42</v>
      </c>
      <c r="F532" s="275">
        <v>8944.0225694682376</v>
      </c>
    </row>
    <row r="533" spans="2:6" x14ac:dyDescent="0.2">
      <c r="B533" s="312"/>
      <c r="C533" s="238" t="s">
        <v>118</v>
      </c>
      <c r="D533" s="461">
        <v>1</v>
      </c>
      <c r="E533" s="239" t="s">
        <v>42</v>
      </c>
      <c r="F533" s="275">
        <v>7762.5893172557553</v>
      </c>
    </row>
    <row r="534" spans="2:6" x14ac:dyDescent="0.2">
      <c r="B534" s="312"/>
      <c r="C534" s="238" t="s">
        <v>341</v>
      </c>
      <c r="D534" s="461">
        <v>1</v>
      </c>
      <c r="E534" s="239" t="s">
        <v>29</v>
      </c>
      <c r="F534" s="275">
        <v>6540.4523795188579</v>
      </c>
    </row>
    <row r="535" spans="2:6" x14ac:dyDescent="0.2">
      <c r="B535" s="312"/>
      <c r="C535" s="238" t="s">
        <v>343</v>
      </c>
      <c r="D535" s="461">
        <v>1</v>
      </c>
      <c r="E535" s="239" t="s">
        <v>42</v>
      </c>
      <c r="F535" s="275">
        <v>17009.782139128973</v>
      </c>
    </row>
    <row r="536" spans="2:6" x14ac:dyDescent="0.2">
      <c r="B536" s="312"/>
      <c r="C536" s="238" t="s">
        <v>345</v>
      </c>
      <c r="D536" s="461">
        <v>1</v>
      </c>
      <c r="E536" s="239" t="s">
        <v>42</v>
      </c>
      <c r="F536" s="275">
        <v>14238.058175450758</v>
      </c>
    </row>
    <row r="537" spans="2:6" x14ac:dyDescent="0.2">
      <c r="B537" s="312"/>
      <c r="C537" s="238" t="s">
        <v>169</v>
      </c>
      <c r="D537" s="461">
        <v>1</v>
      </c>
      <c r="E537" s="239" t="s">
        <v>29</v>
      </c>
      <c r="F537" s="275">
        <v>18727.802376847656</v>
      </c>
    </row>
    <row r="538" spans="2:6" x14ac:dyDescent="0.2">
      <c r="B538" s="312"/>
      <c r="C538" s="238" t="s">
        <v>531</v>
      </c>
      <c r="D538" s="461">
        <v>1</v>
      </c>
      <c r="E538" s="239" t="s">
        <v>29</v>
      </c>
      <c r="F538" s="275">
        <v>18760.04404350726</v>
      </c>
    </row>
    <row r="539" spans="2:6" x14ac:dyDescent="0.2">
      <c r="B539" s="312"/>
      <c r="C539" s="238" t="s">
        <v>440</v>
      </c>
      <c r="D539" s="461">
        <v>1</v>
      </c>
      <c r="E539" s="239" t="s">
        <v>29</v>
      </c>
      <c r="F539" s="275">
        <v>12896.66666384</v>
      </c>
    </row>
    <row r="540" spans="2:6" x14ac:dyDescent="0.2">
      <c r="B540" s="312"/>
      <c r="C540" s="238" t="s">
        <v>349</v>
      </c>
      <c r="D540" s="461">
        <v>1</v>
      </c>
      <c r="E540" s="239" t="s">
        <v>29</v>
      </c>
      <c r="F540" s="275">
        <v>15849.806360911789</v>
      </c>
    </row>
    <row r="541" spans="2:6" x14ac:dyDescent="0.2">
      <c r="B541" s="312"/>
      <c r="C541" s="238" t="s">
        <v>118</v>
      </c>
      <c r="D541" s="461">
        <v>1</v>
      </c>
      <c r="E541" s="239" t="s">
        <v>42</v>
      </c>
      <c r="F541" s="275">
        <v>6942.4771663497904</v>
      </c>
    </row>
    <row r="542" spans="2:6" x14ac:dyDescent="0.2">
      <c r="B542" s="312"/>
      <c r="C542" s="238" t="s">
        <v>118</v>
      </c>
      <c r="D542" s="461">
        <v>1</v>
      </c>
      <c r="E542" s="239" t="s">
        <v>29</v>
      </c>
      <c r="F542" s="275">
        <v>6204.2178557830284</v>
      </c>
    </row>
    <row r="543" spans="2:6" x14ac:dyDescent="0.2">
      <c r="B543" s="312"/>
      <c r="C543" s="238" t="s">
        <v>118</v>
      </c>
      <c r="D543" s="461">
        <v>1</v>
      </c>
      <c r="E543" s="239" t="s">
        <v>42</v>
      </c>
      <c r="F543" s="275">
        <v>9548.1392836215437</v>
      </c>
    </row>
    <row r="544" spans="2:6" x14ac:dyDescent="0.2">
      <c r="B544" s="312"/>
      <c r="C544" s="238" t="s">
        <v>118</v>
      </c>
      <c r="D544" s="461">
        <v>1</v>
      </c>
      <c r="E544" s="239" t="s">
        <v>42</v>
      </c>
      <c r="F544" s="275">
        <v>15388.486901389086</v>
      </c>
    </row>
    <row r="545" spans="2:6" x14ac:dyDescent="0.2">
      <c r="B545" s="312"/>
      <c r="C545" s="238" t="s">
        <v>118</v>
      </c>
      <c r="D545" s="461">
        <v>1</v>
      </c>
      <c r="E545" s="239" t="s">
        <v>29</v>
      </c>
      <c r="F545" s="275">
        <v>8359.8035695962863</v>
      </c>
    </row>
    <row r="546" spans="2:6" x14ac:dyDescent="0.2">
      <c r="B546" s="312"/>
      <c r="C546" s="238" t="s">
        <v>118</v>
      </c>
      <c r="D546" s="461">
        <v>1</v>
      </c>
      <c r="E546" s="239" t="s">
        <v>29</v>
      </c>
      <c r="F546" s="275">
        <v>6623.3595223578286</v>
      </c>
    </row>
    <row r="547" spans="2:6" x14ac:dyDescent="0.2">
      <c r="B547" s="312"/>
      <c r="C547" s="238" t="s">
        <v>118</v>
      </c>
      <c r="D547" s="461">
        <v>1</v>
      </c>
      <c r="E547" s="239" t="s">
        <v>29</v>
      </c>
      <c r="F547" s="275">
        <v>7383.3416650483996</v>
      </c>
    </row>
    <row r="548" spans="2:6" x14ac:dyDescent="0.2">
      <c r="B548" s="312"/>
      <c r="C548" s="238" t="s">
        <v>118</v>
      </c>
      <c r="D548" s="461">
        <v>1</v>
      </c>
      <c r="E548" s="239" t="s">
        <v>42</v>
      </c>
      <c r="F548" s="275">
        <v>14292.270234962685</v>
      </c>
    </row>
    <row r="549" spans="2:6" x14ac:dyDescent="0.2">
      <c r="B549" s="312"/>
      <c r="C549" s="238" t="s">
        <v>312</v>
      </c>
      <c r="D549" s="461">
        <v>1</v>
      </c>
      <c r="E549" s="239" t="s">
        <v>42</v>
      </c>
      <c r="F549" s="275">
        <v>7949.1368554005821</v>
      </c>
    </row>
    <row r="550" spans="2:6" x14ac:dyDescent="0.2">
      <c r="B550" s="312"/>
      <c r="C550" s="238" t="s">
        <v>118</v>
      </c>
      <c r="D550" s="461">
        <v>1</v>
      </c>
      <c r="E550" s="239" t="s">
        <v>29</v>
      </c>
      <c r="F550" s="275">
        <v>9138.2095218066279</v>
      </c>
    </row>
    <row r="551" spans="2:6" x14ac:dyDescent="0.2">
      <c r="B551" s="312"/>
      <c r="C551" s="238" t="s">
        <v>118</v>
      </c>
      <c r="D551" s="461">
        <v>1</v>
      </c>
      <c r="E551" s="239" t="s">
        <v>29</v>
      </c>
      <c r="F551" s="275">
        <v>6623.3595223578286</v>
      </c>
    </row>
    <row r="552" spans="2:6" x14ac:dyDescent="0.2">
      <c r="B552" s="312"/>
      <c r="C552" s="238" t="s">
        <v>118</v>
      </c>
      <c r="D552" s="461">
        <v>1</v>
      </c>
      <c r="E552" s="239" t="s">
        <v>42</v>
      </c>
      <c r="F552" s="275">
        <v>7762.5893172557553</v>
      </c>
    </row>
    <row r="553" spans="2:6" x14ac:dyDescent="0.2">
      <c r="B553" s="312"/>
      <c r="C553" s="238" t="s">
        <v>312</v>
      </c>
      <c r="D553" s="461">
        <v>1</v>
      </c>
      <c r="E553" s="239" t="s">
        <v>29</v>
      </c>
      <c r="F553" s="275">
        <v>10031.764283515544</v>
      </c>
    </row>
    <row r="554" spans="2:6" x14ac:dyDescent="0.2">
      <c r="B554" s="312"/>
      <c r="C554" s="238" t="s">
        <v>118</v>
      </c>
      <c r="D554" s="461">
        <v>1</v>
      </c>
      <c r="E554" s="239" t="s">
        <v>29</v>
      </c>
      <c r="F554" s="275">
        <v>12546.576864207207</v>
      </c>
    </row>
    <row r="555" spans="2:6" x14ac:dyDescent="0.2">
      <c r="B555" s="312"/>
      <c r="C555" s="238" t="s">
        <v>535</v>
      </c>
      <c r="D555" s="461">
        <v>1</v>
      </c>
      <c r="E555" s="239" t="s">
        <v>29</v>
      </c>
      <c r="F555" s="275">
        <v>6623.3595223578286</v>
      </c>
    </row>
    <row r="556" spans="2:6" x14ac:dyDescent="0.2">
      <c r="B556" s="312"/>
      <c r="C556" s="238" t="s">
        <v>48</v>
      </c>
      <c r="D556" s="461">
        <v>1</v>
      </c>
      <c r="E556" s="239" t="s">
        <v>42</v>
      </c>
      <c r="F556" s="275">
        <v>7691.9404745045713</v>
      </c>
    </row>
    <row r="557" spans="2:6" x14ac:dyDescent="0.2">
      <c r="B557" s="312"/>
      <c r="C557" s="238" t="s">
        <v>312</v>
      </c>
      <c r="D557" s="461">
        <v>1</v>
      </c>
      <c r="E557" s="239" t="s">
        <v>29</v>
      </c>
      <c r="F557" s="275">
        <v>7747.211903063886</v>
      </c>
    </row>
    <row r="558" spans="2:6" x14ac:dyDescent="0.2">
      <c r="B558" s="312"/>
      <c r="C558" s="238" t="s">
        <v>453</v>
      </c>
      <c r="D558" s="461">
        <v>1</v>
      </c>
      <c r="E558" s="239" t="s">
        <v>29</v>
      </c>
      <c r="F558" s="275">
        <v>9386.9309503235436</v>
      </c>
    </row>
    <row r="559" spans="2:6" x14ac:dyDescent="0.2">
      <c r="B559" s="312"/>
      <c r="C559" s="238" t="s">
        <v>118</v>
      </c>
      <c r="D559" s="461">
        <v>1</v>
      </c>
      <c r="E559" s="239" t="s">
        <v>42</v>
      </c>
      <c r="F559" s="275">
        <v>7939.141238631345</v>
      </c>
    </row>
    <row r="560" spans="2:6" x14ac:dyDescent="0.2">
      <c r="B560" s="312"/>
      <c r="C560" s="238" t="s">
        <v>457</v>
      </c>
      <c r="D560" s="461">
        <v>1</v>
      </c>
      <c r="E560" s="239" t="s">
        <v>29</v>
      </c>
      <c r="F560" s="275">
        <v>7742.6059506839429</v>
      </c>
    </row>
    <row r="561" spans="2:6" x14ac:dyDescent="0.2">
      <c r="B561" s="312"/>
      <c r="C561" s="238" t="s">
        <v>118</v>
      </c>
      <c r="D561" s="461">
        <v>1</v>
      </c>
      <c r="E561" s="239" t="s">
        <v>42</v>
      </c>
      <c r="F561" s="275">
        <v>6942.4771663497904</v>
      </c>
    </row>
    <row r="562" spans="2:6" x14ac:dyDescent="0.2">
      <c r="B562" s="312"/>
      <c r="C562" s="238" t="s">
        <v>118</v>
      </c>
      <c r="D562" s="461">
        <v>1</v>
      </c>
      <c r="E562" s="239" t="s">
        <v>42</v>
      </c>
      <c r="F562" s="275">
        <v>7139.2261889114279</v>
      </c>
    </row>
    <row r="563" spans="2:6" x14ac:dyDescent="0.2">
      <c r="B563" s="312"/>
      <c r="C563" s="238" t="s">
        <v>362</v>
      </c>
      <c r="D563" s="461">
        <v>1</v>
      </c>
      <c r="E563" s="239" t="s">
        <v>29</v>
      </c>
      <c r="F563" s="275">
        <v>10778.343104780482</v>
      </c>
    </row>
    <row r="564" spans="2:6" x14ac:dyDescent="0.2">
      <c r="B564" s="312"/>
      <c r="C564" s="238" t="s">
        <v>118</v>
      </c>
      <c r="D564" s="461">
        <v>1</v>
      </c>
      <c r="E564" s="239" t="s">
        <v>29</v>
      </c>
      <c r="F564" s="275">
        <v>6770.7499985160002</v>
      </c>
    </row>
    <row r="565" spans="2:6" x14ac:dyDescent="0.2">
      <c r="B565" s="312"/>
      <c r="C565" s="238" t="s">
        <v>118</v>
      </c>
      <c r="D565" s="461">
        <v>1</v>
      </c>
      <c r="E565" s="239" t="s">
        <v>29</v>
      </c>
      <c r="F565" s="275">
        <v>6623.3595223578286</v>
      </c>
    </row>
    <row r="566" spans="2:6" x14ac:dyDescent="0.2">
      <c r="B566" s="312"/>
      <c r="C566" s="238" t="s">
        <v>335</v>
      </c>
      <c r="D566" s="461">
        <v>1</v>
      </c>
      <c r="E566" s="239" t="s">
        <v>42</v>
      </c>
      <c r="F566" s="275">
        <v>9630.6225498748936</v>
      </c>
    </row>
    <row r="567" spans="2:6" x14ac:dyDescent="0.2">
      <c r="B567" s="312"/>
      <c r="C567" s="238" t="s">
        <v>118</v>
      </c>
      <c r="D567" s="461">
        <v>1</v>
      </c>
      <c r="E567" s="239" t="s">
        <v>42</v>
      </c>
      <c r="F567" s="275">
        <v>7762.5893172557553</v>
      </c>
    </row>
    <row r="568" spans="2:6" x14ac:dyDescent="0.2">
      <c r="B568" s="312"/>
      <c r="C568" s="238" t="s">
        <v>118</v>
      </c>
      <c r="D568" s="461">
        <v>1</v>
      </c>
      <c r="E568" s="239" t="s">
        <v>29</v>
      </c>
      <c r="F568" s="275">
        <v>7908.4202363618861</v>
      </c>
    </row>
    <row r="569" spans="2:6" x14ac:dyDescent="0.2">
      <c r="B569" s="312"/>
      <c r="C569" s="238" t="s">
        <v>366</v>
      </c>
      <c r="D569" s="461">
        <v>1</v>
      </c>
      <c r="E569" s="239" t="s">
        <v>29</v>
      </c>
      <c r="F569" s="275">
        <v>11287.932521497365</v>
      </c>
    </row>
    <row r="570" spans="2:6" x14ac:dyDescent="0.2">
      <c r="B570" s="312"/>
      <c r="C570" s="238" t="s">
        <v>118</v>
      </c>
      <c r="D570" s="461">
        <v>1</v>
      </c>
      <c r="E570" s="239" t="s">
        <v>29</v>
      </c>
      <c r="F570" s="275">
        <v>6945.7761889538288</v>
      </c>
    </row>
    <row r="571" spans="2:6" x14ac:dyDescent="0.2">
      <c r="B571" s="312"/>
      <c r="C571" s="238" t="s">
        <v>118</v>
      </c>
      <c r="D571" s="461">
        <v>1</v>
      </c>
      <c r="E571" s="239" t="s">
        <v>42</v>
      </c>
      <c r="F571" s="275">
        <v>6765.9252449742016</v>
      </c>
    </row>
    <row r="572" spans="2:6" x14ac:dyDescent="0.2">
      <c r="B572" s="312"/>
      <c r="C572" s="238" t="s">
        <v>118</v>
      </c>
      <c r="D572" s="461">
        <v>1</v>
      </c>
      <c r="E572" s="239" t="s">
        <v>42</v>
      </c>
      <c r="F572" s="275">
        <v>7884.4692839861837</v>
      </c>
    </row>
    <row r="573" spans="2:6" x14ac:dyDescent="0.2">
      <c r="B573" s="312"/>
      <c r="F573" s="275"/>
    </row>
    <row r="574" spans="2:6" x14ac:dyDescent="0.2">
      <c r="B574" s="312"/>
      <c r="F574" s="275"/>
    </row>
    <row r="575" spans="2:6" ht="13.5" thickBot="1" x14ac:dyDescent="0.25">
      <c r="B575" s="310"/>
      <c r="C575" s="311"/>
      <c r="D575" s="278"/>
      <c r="E575" s="278"/>
      <c r="F575" s="279"/>
    </row>
    <row r="576" spans="2:6" ht="13.5" thickBot="1" x14ac:dyDescent="0.25">
      <c r="D576" s="359">
        <f>SUM(D491:D575)</f>
        <v>82</v>
      </c>
    </row>
    <row r="579" spans="2:6" ht="18.75" x14ac:dyDescent="0.3">
      <c r="B579" s="576" t="s">
        <v>0</v>
      </c>
      <c r="C579" s="576"/>
      <c r="D579" s="576"/>
      <c r="E579" s="576"/>
      <c r="F579" s="576"/>
    </row>
    <row r="580" spans="2:6" ht="15.75" x14ac:dyDescent="0.25">
      <c r="B580" s="577" t="s">
        <v>1</v>
      </c>
      <c r="C580" s="577"/>
      <c r="D580" s="577"/>
      <c r="E580" s="577"/>
      <c r="F580" s="577"/>
    </row>
    <row r="581" spans="2:6" ht="15" x14ac:dyDescent="0.25">
      <c r="B581" s="578" t="s">
        <v>414</v>
      </c>
      <c r="C581" s="578"/>
      <c r="D581" s="578"/>
      <c r="E581" s="578"/>
      <c r="F581" s="578"/>
    </row>
    <row r="582" spans="2:6" ht="15" x14ac:dyDescent="0.25">
      <c r="B582" s="563"/>
      <c r="C582" s="563"/>
      <c r="D582" s="563"/>
      <c r="E582" s="563"/>
      <c r="F582" s="563"/>
    </row>
    <row r="583" spans="2:6" ht="15" x14ac:dyDescent="0.25">
      <c r="B583" s="241" t="s">
        <v>4</v>
      </c>
      <c r="C583" s="241"/>
      <c r="D583" s="512" t="s">
        <v>368</v>
      </c>
      <c r="E583" s="512"/>
      <c r="F583" s="242" t="s">
        <v>544</v>
      </c>
    </row>
    <row r="584" spans="2:6" ht="15.75" thickBot="1" x14ac:dyDescent="0.3">
      <c r="B584" s="241"/>
      <c r="C584" s="241"/>
      <c r="D584" s="512"/>
      <c r="E584" s="512"/>
      <c r="F584" s="242"/>
    </row>
    <row r="585" spans="2:6" ht="15" x14ac:dyDescent="0.2">
      <c r="B585" s="564" t="s">
        <v>415</v>
      </c>
      <c r="C585" s="567" t="s">
        <v>7</v>
      </c>
      <c r="D585" s="510"/>
      <c r="E585" s="570" t="s">
        <v>8</v>
      </c>
      <c r="F585" s="573" t="s">
        <v>416</v>
      </c>
    </row>
    <row r="586" spans="2:6" ht="15" x14ac:dyDescent="0.3">
      <c r="B586" s="565"/>
      <c r="C586" s="568"/>
      <c r="D586" s="243" t="s">
        <v>417</v>
      </c>
      <c r="E586" s="571"/>
      <c r="F586" s="574"/>
    </row>
    <row r="587" spans="2:6" ht="15.75" thickBot="1" x14ac:dyDescent="0.35">
      <c r="B587" s="565"/>
      <c r="C587" s="568"/>
      <c r="D587" s="511"/>
      <c r="E587" s="579"/>
      <c r="F587" s="574"/>
    </row>
    <row r="588" spans="2:6" x14ac:dyDescent="0.2">
      <c r="B588" s="260"/>
      <c r="C588" s="306" t="s">
        <v>99</v>
      </c>
      <c r="D588" s="246">
        <v>1</v>
      </c>
      <c r="E588" s="307" t="s">
        <v>42</v>
      </c>
      <c r="F588" s="248">
        <v>13154.5999971168</v>
      </c>
    </row>
    <row r="589" spans="2:6" x14ac:dyDescent="0.2">
      <c r="B589" s="262"/>
      <c r="C589" s="308" t="s">
        <v>371</v>
      </c>
      <c r="D589" s="251">
        <v>1</v>
      </c>
      <c r="E589" s="309" t="s">
        <v>29</v>
      </c>
      <c r="F589" s="253">
        <v>14610.080949178744</v>
      </c>
    </row>
    <row r="590" spans="2:6" x14ac:dyDescent="0.2">
      <c r="B590" s="262"/>
      <c r="C590" s="308" t="s">
        <v>347</v>
      </c>
      <c r="D590" s="251">
        <v>1</v>
      </c>
      <c r="E590" s="309" t="s">
        <v>42</v>
      </c>
      <c r="F590" s="253">
        <v>19391.059519559432</v>
      </c>
    </row>
    <row r="591" spans="2:6" x14ac:dyDescent="0.2">
      <c r="B591" s="262"/>
      <c r="C591" s="308" t="s">
        <v>374</v>
      </c>
      <c r="D591" s="251">
        <v>1</v>
      </c>
      <c r="E591" s="309" t="s">
        <v>29</v>
      </c>
      <c r="F591" s="253">
        <v>9594.1988074209712</v>
      </c>
    </row>
    <row r="592" spans="2:6" x14ac:dyDescent="0.2">
      <c r="B592" s="262"/>
      <c r="C592" s="308" t="s">
        <v>374</v>
      </c>
      <c r="D592" s="251">
        <v>1</v>
      </c>
      <c r="E592" s="309" t="s">
        <v>42</v>
      </c>
      <c r="F592" s="253">
        <v>11832.6916640732</v>
      </c>
    </row>
    <row r="593" spans="2:6" x14ac:dyDescent="0.2">
      <c r="B593" s="262"/>
      <c r="C593" s="308" t="s">
        <v>118</v>
      </c>
      <c r="D593" s="251">
        <v>1</v>
      </c>
      <c r="E593" s="309" t="s">
        <v>42</v>
      </c>
      <c r="F593" s="253">
        <v>7939.141238631345</v>
      </c>
    </row>
    <row r="594" spans="2:6" x14ac:dyDescent="0.2">
      <c r="B594" s="262"/>
      <c r="C594" s="308" t="s">
        <v>169</v>
      </c>
      <c r="D594" s="251">
        <v>1</v>
      </c>
      <c r="E594" s="309" t="s">
        <v>29</v>
      </c>
      <c r="F594" s="253">
        <v>10837.805950005544</v>
      </c>
    </row>
    <row r="595" spans="2:6" x14ac:dyDescent="0.2">
      <c r="B595" s="262"/>
      <c r="C595" s="308" t="s">
        <v>118</v>
      </c>
      <c r="D595" s="251">
        <v>1</v>
      </c>
      <c r="E595" s="309" t="s">
        <v>42</v>
      </c>
      <c r="F595" s="253">
        <v>10473.935711990056</v>
      </c>
    </row>
    <row r="596" spans="2:6" x14ac:dyDescent="0.2">
      <c r="B596" s="262"/>
      <c r="C596" s="308" t="s">
        <v>118</v>
      </c>
      <c r="D596" s="251">
        <v>1</v>
      </c>
      <c r="E596" s="309" t="s">
        <v>42</v>
      </c>
      <c r="F596" s="253">
        <v>9690.9238073997712</v>
      </c>
    </row>
    <row r="597" spans="2:6" x14ac:dyDescent="0.2">
      <c r="B597" s="262"/>
      <c r="C597" s="308" t="s">
        <v>99</v>
      </c>
      <c r="D597" s="251">
        <v>1</v>
      </c>
      <c r="E597" s="309" t="s">
        <v>29</v>
      </c>
      <c r="F597" s="253">
        <v>19391.059519559432</v>
      </c>
    </row>
    <row r="598" spans="2:6" x14ac:dyDescent="0.2">
      <c r="B598" s="262"/>
      <c r="C598" s="308" t="s">
        <v>169</v>
      </c>
      <c r="D598" s="251">
        <v>1</v>
      </c>
      <c r="E598" s="309" t="s">
        <v>42</v>
      </c>
      <c r="F598" s="253">
        <v>10809.533766802217</v>
      </c>
    </row>
    <row r="599" spans="2:6" x14ac:dyDescent="0.2">
      <c r="B599" s="262"/>
      <c r="C599" s="308" t="s">
        <v>383</v>
      </c>
      <c r="D599" s="251">
        <v>1</v>
      </c>
      <c r="E599" s="309" t="s">
        <v>42</v>
      </c>
      <c r="F599" s="253">
        <v>15844.111137641608</v>
      </c>
    </row>
    <row r="600" spans="2:6" x14ac:dyDescent="0.2">
      <c r="B600" s="262"/>
      <c r="C600" s="308" t="s">
        <v>85</v>
      </c>
      <c r="D600" s="251">
        <v>1</v>
      </c>
      <c r="E600" s="309" t="s">
        <v>29</v>
      </c>
      <c r="F600" s="253">
        <v>14238.058175450758</v>
      </c>
    </row>
    <row r="601" spans="2:6" x14ac:dyDescent="0.2">
      <c r="B601" s="262"/>
      <c r="C601" s="308" t="s">
        <v>433</v>
      </c>
      <c r="D601" s="251">
        <v>1</v>
      </c>
      <c r="E601" s="309" t="s">
        <v>29</v>
      </c>
      <c r="F601" s="253">
        <v>15586.542853726629</v>
      </c>
    </row>
    <row r="602" spans="2:6" x14ac:dyDescent="0.2">
      <c r="B602" s="262"/>
      <c r="C602" s="308" t="s">
        <v>524</v>
      </c>
      <c r="D602" s="251">
        <v>1</v>
      </c>
      <c r="E602" s="309" t="s">
        <v>42</v>
      </c>
      <c r="F602" s="253">
        <v>13191.447616156343</v>
      </c>
    </row>
    <row r="603" spans="2:6" x14ac:dyDescent="0.2">
      <c r="B603" s="262"/>
      <c r="C603" s="308" t="s">
        <v>454</v>
      </c>
      <c r="D603" s="251">
        <v>1</v>
      </c>
      <c r="E603" s="309" t="s">
        <v>29</v>
      </c>
      <c r="F603" s="253">
        <v>7747.211903063886</v>
      </c>
    </row>
    <row r="604" spans="2:6" x14ac:dyDescent="0.2">
      <c r="B604" s="262"/>
      <c r="C604" s="308" t="s">
        <v>371</v>
      </c>
      <c r="D604" s="251">
        <v>1</v>
      </c>
      <c r="E604" s="309" t="s">
        <v>29</v>
      </c>
      <c r="F604" s="253">
        <v>13458.59285419303</v>
      </c>
    </row>
    <row r="605" spans="2:6" x14ac:dyDescent="0.2">
      <c r="B605" s="262"/>
      <c r="C605" s="308" t="s">
        <v>99</v>
      </c>
      <c r="D605" s="251">
        <v>1</v>
      </c>
      <c r="E605" s="309" t="s">
        <v>42</v>
      </c>
      <c r="F605" s="253">
        <v>13325.020235174685</v>
      </c>
    </row>
    <row r="606" spans="2:6" x14ac:dyDescent="0.2">
      <c r="B606" s="262"/>
      <c r="C606" s="308" t="s">
        <v>374</v>
      </c>
      <c r="D606" s="251">
        <v>1</v>
      </c>
      <c r="E606" s="309" t="s">
        <v>29</v>
      </c>
      <c r="F606" s="253">
        <v>12629.521425803314</v>
      </c>
    </row>
    <row r="607" spans="2:6" x14ac:dyDescent="0.2">
      <c r="B607" s="262"/>
      <c r="C607" s="308" t="s">
        <v>371</v>
      </c>
      <c r="D607" s="251">
        <v>1</v>
      </c>
      <c r="E607" s="309" t="s">
        <v>42</v>
      </c>
      <c r="F607" s="253">
        <v>13458.59285419303</v>
      </c>
    </row>
    <row r="608" spans="2:6" x14ac:dyDescent="0.2">
      <c r="B608" s="262"/>
      <c r="C608" s="308" t="s">
        <v>347</v>
      </c>
      <c r="D608" s="251">
        <v>1</v>
      </c>
      <c r="E608" s="309" t="s">
        <v>42</v>
      </c>
      <c r="F608" s="253">
        <v>12201.167854468629</v>
      </c>
    </row>
    <row r="609" spans="2:6" x14ac:dyDescent="0.2">
      <c r="B609" s="262"/>
      <c r="C609" s="308" t="s">
        <v>454</v>
      </c>
      <c r="D609" s="251">
        <v>1</v>
      </c>
      <c r="E609" s="309" t="s">
        <v>29</v>
      </c>
      <c r="F609" s="253">
        <v>7908.4202363618861</v>
      </c>
    </row>
    <row r="610" spans="2:6" x14ac:dyDescent="0.2">
      <c r="B610" s="288"/>
      <c r="C610" s="308" t="s">
        <v>85</v>
      </c>
      <c r="D610" s="251">
        <v>1</v>
      </c>
      <c r="E610" s="309" t="s">
        <v>29</v>
      </c>
      <c r="F610" s="253">
        <v>14232.39285402343</v>
      </c>
    </row>
    <row r="611" spans="2:6" x14ac:dyDescent="0.2">
      <c r="B611" s="288"/>
      <c r="C611" s="308"/>
      <c r="D611" s="251"/>
      <c r="E611" s="309"/>
      <c r="F611" s="253"/>
    </row>
    <row r="612" spans="2:6" x14ac:dyDescent="0.2">
      <c r="B612" s="288"/>
      <c r="C612" s="308"/>
      <c r="D612" s="251"/>
      <c r="E612" s="309"/>
      <c r="F612" s="253"/>
    </row>
    <row r="613" spans="2:6" ht="13.5" thickBot="1" x14ac:dyDescent="0.25">
      <c r="B613" s="310"/>
      <c r="C613" s="311"/>
      <c r="D613" s="251"/>
      <c r="E613" s="278"/>
      <c r="F613" s="279"/>
    </row>
    <row r="614" spans="2:6" ht="13.5" thickBot="1" x14ac:dyDescent="0.25">
      <c r="D614" s="359">
        <f>SUM(D588:D613)</f>
        <v>23</v>
      </c>
    </row>
    <row r="617" spans="2:6" ht="15" x14ac:dyDescent="0.25">
      <c r="B617" s="585"/>
      <c r="C617" s="585"/>
      <c r="D617" s="585"/>
      <c r="E617" s="585"/>
      <c r="F617" s="585"/>
    </row>
    <row r="618" spans="2:6" ht="15" x14ac:dyDescent="0.25">
      <c r="B618" s="241" t="s">
        <v>4</v>
      </c>
      <c r="C618" s="241"/>
      <c r="D618" s="512" t="s">
        <v>52</v>
      </c>
      <c r="E618" s="512"/>
      <c r="F618" s="242" t="s">
        <v>544</v>
      </c>
    </row>
    <row r="619" spans="2:6" ht="15.75" thickBot="1" x14ac:dyDescent="0.3">
      <c r="B619" s="241"/>
      <c r="C619" s="241"/>
      <c r="D619" s="512"/>
      <c r="E619" s="512"/>
      <c r="F619" s="242"/>
    </row>
    <row r="620" spans="2:6" ht="15" x14ac:dyDescent="0.2">
      <c r="B620" s="564" t="s">
        <v>415</v>
      </c>
      <c r="C620" s="567" t="s">
        <v>7</v>
      </c>
      <c r="D620" s="510"/>
      <c r="E620" s="570" t="s">
        <v>8</v>
      </c>
      <c r="F620" s="573" t="s">
        <v>416</v>
      </c>
    </row>
    <row r="621" spans="2:6" ht="15" x14ac:dyDescent="0.3">
      <c r="B621" s="565"/>
      <c r="C621" s="568"/>
      <c r="D621" s="243" t="s">
        <v>417</v>
      </c>
      <c r="E621" s="571"/>
      <c r="F621" s="574"/>
    </row>
    <row r="622" spans="2:6" ht="15.75" thickBot="1" x14ac:dyDescent="0.35">
      <c r="B622" s="565"/>
      <c r="C622" s="568"/>
      <c r="D622" s="511"/>
      <c r="E622" s="579"/>
      <c r="F622" s="574"/>
    </row>
    <row r="623" spans="2:6" x14ac:dyDescent="0.2">
      <c r="B623" s="244" t="s">
        <v>418</v>
      </c>
      <c r="C623" s="261" t="s">
        <v>482</v>
      </c>
      <c r="D623" s="246">
        <v>1</v>
      </c>
      <c r="E623" s="284" t="s">
        <v>29</v>
      </c>
      <c r="F623" s="285">
        <v>6576.194569987214</v>
      </c>
    </row>
    <row r="624" spans="2:6" x14ac:dyDescent="0.2">
      <c r="B624" s="249"/>
      <c r="C624" s="263" t="s">
        <v>55</v>
      </c>
      <c r="D624" s="251">
        <v>1</v>
      </c>
      <c r="E624" s="286" t="s">
        <v>29</v>
      </c>
      <c r="F624" s="287">
        <v>5527.142855931429</v>
      </c>
    </row>
    <row r="625" spans="2:6" x14ac:dyDescent="0.2">
      <c r="B625" s="249"/>
      <c r="C625" s="263" t="s">
        <v>66</v>
      </c>
      <c r="D625" s="251">
        <v>1</v>
      </c>
      <c r="E625" s="286" t="s">
        <v>42</v>
      </c>
      <c r="F625" s="287">
        <v>19391.059519559432</v>
      </c>
    </row>
    <row r="626" spans="2:6" x14ac:dyDescent="0.2">
      <c r="B626" s="249"/>
      <c r="C626" s="263" t="s">
        <v>61</v>
      </c>
      <c r="D626" s="251">
        <v>1</v>
      </c>
      <c r="E626" s="286" t="s">
        <v>42</v>
      </c>
      <c r="F626" s="287">
        <v>6945.7761889538288</v>
      </c>
    </row>
    <row r="627" spans="2:6" x14ac:dyDescent="0.2">
      <c r="B627" s="249"/>
      <c r="C627" s="263" t="s">
        <v>507</v>
      </c>
      <c r="D627" s="251">
        <v>1</v>
      </c>
      <c r="E627" s="286" t="s">
        <v>42</v>
      </c>
      <c r="F627" s="287">
        <v>6945.7761889538288</v>
      </c>
    </row>
    <row r="628" spans="2:6" x14ac:dyDescent="0.2">
      <c r="B628" s="249"/>
      <c r="C628" s="263" t="s">
        <v>505</v>
      </c>
      <c r="D628" s="251">
        <v>1</v>
      </c>
      <c r="E628" s="286" t="s">
        <v>42</v>
      </c>
      <c r="F628" s="287">
        <v>13099.013521414699</v>
      </c>
    </row>
    <row r="629" spans="2:6" x14ac:dyDescent="0.2">
      <c r="B629" s="249"/>
      <c r="C629" s="263" t="s">
        <v>508</v>
      </c>
      <c r="D629" s="251">
        <v>1</v>
      </c>
      <c r="E629" s="286" t="s">
        <v>42</v>
      </c>
      <c r="F629" s="287">
        <v>5063.9682846043752</v>
      </c>
    </row>
    <row r="630" spans="2:6" x14ac:dyDescent="0.2">
      <c r="B630" s="249"/>
      <c r="C630" s="263" t="s">
        <v>509</v>
      </c>
      <c r="D630" s="251">
        <v>1</v>
      </c>
      <c r="E630" s="286" t="s">
        <v>29</v>
      </c>
      <c r="F630" s="287">
        <v>7461.6428555074281</v>
      </c>
    </row>
    <row r="631" spans="2:6" x14ac:dyDescent="0.2">
      <c r="B631" s="249"/>
      <c r="C631" s="263" t="s">
        <v>48</v>
      </c>
      <c r="D631" s="251">
        <v>1</v>
      </c>
      <c r="E631" s="286" t="s">
        <v>42</v>
      </c>
      <c r="F631" s="287">
        <v>7022.2102921323149</v>
      </c>
    </row>
    <row r="632" spans="2:6" x14ac:dyDescent="0.2">
      <c r="B632" s="249"/>
      <c r="C632" s="263" t="s">
        <v>48</v>
      </c>
      <c r="D632" s="251">
        <v>1</v>
      </c>
      <c r="E632" s="286" t="s">
        <v>42</v>
      </c>
      <c r="F632" s="287">
        <v>9165.8452360862866</v>
      </c>
    </row>
    <row r="633" spans="2:6" x14ac:dyDescent="0.2">
      <c r="B633" s="249"/>
      <c r="C633" s="263"/>
      <c r="D633" s="251"/>
      <c r="E633" s="286"/>
      <c r="F633" s="287"/>
    </row>
    <row r="634" spans="2:6" ht="13.5" thickBot="1" x14ac:dyDescent="0.25">
      <c r="B634" s="254"/>
      <c r="C634" s="265"/>
      <c r="D634" s="256"/>
      <c r="E634" s="290"/>
      <c r="F634" s="291"/>
    </row>
    <row r="635" spans="2:6" ht="13.5" thickBot="1" x14ac:dyDescent="0.25">
      <c r="D635" s="359">
        <f>SUM(D623:D634)</f>
        <v>10</v>
      </c>
    </row>
  </sheetData>
  <mergeCells count="149">
    <mergeCell ref="B617:C617"/>
    <mergeCell ref="D617:F617"/>
    <mergeCell ref="B620:B622"/>
    <mergeCell ref="C620:C622"/>
    <mergeCell ref="E620:E622"/>
    <mergeCell ref="F620:F622"/>
    <mergeCell ref="B579:F579"/>
    <mergeCell ref="B580:F580"/>
    <mergeCell ref="B581:F581"/>
    <mergeCell ref="B582:C582"/>
    <mergeCell ref="D582:F582"/>
    <mergeCell ref="B585:B587"/>
    <mergeCell ref="C585:C587"/>
    <mergeCell ref="E585:E587"/>
    <mergeCell ref="F585:F587"/>
    <mergeCell ref="B482:F482"/>
    <mergeCell ref="B483:F483"/>
    <mergeCell ref="B484:F484"/>
    <mergeCell ref="B485:C485"/>
    <mergeCell ref="D485:F485"/>
    <mergeCell ref="B488:B490"/>
    <mergeCell ref="C488:C490"/>
    <mergeCell ref="E488:E490"/>
    <mergeCell ref="F488:F490"/>
    <mergeCell ref="B454:C454"/>
    <mergeCell ref="D454:F454"/>
    <mergeCell ref="B457:B459"/>
    <mergeCell ref="C457:C459"/>
    <mergeCell ref="D457:D459"/>
    <mergeCell ref="E457:E459"/>
    <mergeCell ref="F457:F459"/>
    <mergeCell ref="B437:C437"/>
    <mergeCell ref="D437:F437"/>
    <mergeCell ref="B440:B442"/>
    <mergeCell ref="C440:C442"/>
    <mergeCell ref="D440:D442"/>
    <mergeCell ref="E440:E442"/>
    <mergeCell ref="F440:F442"/>
    <mergeCell ref="B302:C302"/>
    <mergeCell ref="D302:F302"/>
    <mergeCell ref="B305:B307"/>
    <mergeCell ref="C305:C307"/>
    <mergeCell ref="E305:E307"/>
    <mergeCell ref="F305:F307"/>
    <mergeCell ref="B276:C276"/>
    <mergeCell ref="D276:F276"/>
    <mergeCell ref="B279:B281"/>
    <mergeCell ref="C279:C281"/>
    <mergeCell ref="E279:E281"/>
    <mergeCell ref="F279:F281"/>
    <mergeCell ref="B252:F252"/>
    <mergeCell ref="B253:F253"/>
    <mergeCell ref="B254:F254"/>
    <mergeCell ref="B255:C255"/>
    <mergeCell ref="D255:F255"/>
    <mergeCell ref="B258:B260"/>
    <mergeCell ref="C258:C260"/>
    <mergeCell ref="E258:E260"/>
    <mergeCell ref="F258:F260"/>
    <mergeCell ref="B242:C242"/>
    <mergeCell ref="D242:F242"/>
    <mergeCell ref="B245:B247"/>
    <mergeCell ref="C245:C247"/>
    <mergeCell ref="E245:E247"/>
    <mergeCell ref="F245:F247"/>
    <mergeCell ref="B226:C226"/>
    <mergeCell ref="D226:F226"/>
    <mergeCell ref="B229:B231"/>
    <mergeCell ref="C229:C231"/>
    <mergeCell ref="E229:E231"/>
    <mergeCell ref="F229:F231"/>
    <mergeCell ref="B212:C212"/>
    <mergeCell ref="D212:F212"/>
    <mergeCell ref="B215:B217"/>
    <mergeCell ref="C215:C217"/>
    <mergeCell ref="E215:E217"/>
    <mergeCell ref="F215:F217"/>
    <mergeCell ref="B178:F178"/>
    <mergeCell ref="B179:F179"/>
    <mergeCell ref="B180:F180"/>
    <mergeCell ref="B181:C181"/>
    <mergeCell ref="D181:F181"/>
    <mergeCell ref="B184:B186"/>
    <mergeCell ref="C184:C186"/>
    <mergeCell ref="E184:E186"/>
    <mergeCell ref="F184:F186"/>
    <mergeCell ref="B150:F150"/>
    <mergeCell ref="B151:F151"/>
    <mergeCell ref="B152:F152"/>
    <mergeCell ref="B153:C153"/>
    <mergeCell ref="D153:F153"/>
    <mergeCell ref="B156:B158"/>
    <mergeCell ref="C156:C158"/>
    <mergeCell ref="E156:E158"/>
    <mergeCell ref="F156:F158"/>
    <mergeCell ref="B131:F131"/>
    <mergeCell ref="B132:F132"/>
    <mergeCell ref="B133:F133"/>
    <mergeCell ref="B134:C134"/>
    <mergeCell ref="D134:F134"/>
    <mergeCell ref="B137:B139"/>
    <mergeCell ref="C137:C139"/>
    <mergeCell ref="E137:E139"/>
    <mergeCell ref="F137:F139"/>
    <mergeCell ref="B111:F111"/>
    <mergeCell ref="B112:F112"/>
    <mergeCell ref="B113:F113"/>
    <mergeCell ref="B114:C114"/>
    <mergeCell ref="D114:F114"/>
    <mergeCell ref="B117:B119"/>
    <mergeCell ref="C117:C119"/>
    <mergeCell ref="E117:E119"/>
    <mergeCell ref="F117:F119"/>
    <mergeCell ref="B89:C89"/>
    <mergeCell ref="D89:F89"/>
    <mergeCell ref="B92:B94"/>
    <mergeCell ref="C92:C94"/>
    <mergeCell ref="E92:E94"/>
    <mergeCell ref="F92:F94"/>
    <mergeCell ref="B47:C47"/>
    <mergeCell ref="D47:F47"/>
    <mergeCell ref="B50:B52"/>
    <mergeCell ref="C50:C52"/>
    <mergeCell ref="E50:E52"/>
    <mergeCell ref="F50:F52"/>
    <mergeCell ref="B31:F31"/>
    <mergeCell ref="B32:F32"/>
    <mergeCell ref="B33:F33"/>
    <mergeCell ref="B34:C34"/>
    <mergeCell ref="D34:F34"/>
    <mergeCell ref="B37:B39"/>
    <mergeCell ref="C37:C39"/>
    <mergeCell ref="E37:E39"/>
    <mergeCell ref="F37:F39"/>
    <mergeCell ref="B17:C17"/>
    <mergeCell ref="D17:F17"/>
    <mergeCell ref="B20:B22"/>
    <mergeCell ref="C20:C22"/>
    <mergeCell ref="E20:E22"/>
    <mergeCell ref="F20:F22"/>
    <mergeCell ref="B2:F2"/>
    <mergeCell ref="B3:F3"/>
    <mergeCell ref="B4:F4"/>
    <mergeCell ref="B5:C5"/>
    <mergeCell ref="D5:F5"/>
    <mergeCell ref="B8:B10"/>
    <mergeCell ref="C8:C10"/>
    <mergeCell ref="E8:E10"/>
    <mergeCell ref="F8:F10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Plantilla de personal 2022</vt:lpstr>
      <vt:lpstr>Tabulador de sueldos 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Víctor Mendoza</dc:creator>
  <cp:lastModifiedBy>CONTRALORIA</cp:lastModifiedBy>
  <cp:lastPrinted>2021-12-10T17:56:54Z</cp:lastPrinted>
  <dcterms:created xsi:type="dcterms:W3CDTF">2020-12-03T18:24:40Z</dcterms:created>
  <dcterms:modified xsi:type="dcterms:W3CDTF">2022-03-31T19:13:59Z</dcterms:modified>
</cp:coreProperties>
</file>