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ONTRALORIA\Documents\Contraloria 2018 - 2021\Informes Trimestrales 2021\4o Trimestre\"/>
    </mc:Choice>
  </mc:AlternateContent>
  <bookViews>
    <workbookView xWindow="240" yWindow="630" windowWidth="15480" windowHeight="7155" tabRatio="625"/>
  </bookViews>
  <sheets>
    <sheet name="Calificación_PDM" sheetId="36" r:id="rId1"/>
    <sheet name="Semaforo_General" sheetId="37" r:id="rId2"/>
    <sheet name="Semaforo_Eje_I" sheetId="3" r:id="rId3"/>
    <sheet name="1.1." sheetId="1" r:id="rId4"/>
    <sheet name="Semaforo_Eje_II" sheetId="15" r:id="rId5"/>
    <sheet name="2.1" sheetId="4" r:id="rId6"/>
    <sheet name="Semaforo_Eje_III" sheetId="25" r:id="rId7"/>
    <sheet name="3.1" sheetId="16" r:id="rId8"/>
    <sheet name="Semaforo_Eje_IV" sheetId="30" r:id="rId9"/>
    <sheet name="4.1" sheetId="21" r:id="rId10"/>
    <sheet name="Semaforo_Eje_V" sheetId="35" r:id="rId11"/>
    <sheet name="5.1" sheetId="32" r:id="rId12"/>
    <sheet name="Semaforo_Eje_VI" sheetId="39" r:id="rId13"/>
    <sheet name="6.1" sheetId="40" r:id="rId14"/>
    <sheet name="Semaforo_Eje_VII" sheetId="38" r:id="rId15"/>
    <sheet name="7.1" sheetId="31" r:id="rId16"/>
  </sheets>
  <externalReferences>
    <externalReference r:id="rId17"/>
  </externalReferences>
  <calcPr calcId="152511"/>
</workbook>
</file>

<file path=xl/calcChain.xml><?xml version="1.0" encoding="utf-8"?>
<calcChain xmlns="http://schemas.openxmlformats.org/spreadsheetml/2006/main">
  <c r="G3" i="1" l="1"/>
  <c r="L3" i="1" s="1"/>
  <c r="G28" i="1"/>
  <c r="O28" i="1" s="1"/>
  <c r="G33" i="1"/>
  <c r="G34" i="1"/>
  <c r="C34" i="1" s="1"/>
  <c r="G15" i="1"/>
  <c r="N15" i="1" s="1"/>
  <c r="G16" i="1"/>
  <c r="N16" i="1" s="1"/>
  <c r="G17" i="1"/>
  <c r="N17" i="1" s="1"/>
  <c r="G18" i="1"/>
  <c r="N18" i="1" s="1"/>
  <c r="G19" i="1"/>
  <c r="N19" i="1" s="1"/>
  <c r="G20" i="1"/>
  <c r="G21" i="1"/>
  <c r="N21" i="1" s="1"/>
  <c r="G22" i="1"/>
  <c r="L22" i="1" s="1"/>
  <c r="G23" i="1"/>
  <c r="G24" i="1"/>
  <c r="O24" i="1" s="1"/>
  <c r="G25" i="1"/>
  <c r="O25" i="1" s="1"/>
  <c r="G26" i="1"/>
  <c r="O26" i="1" s="1"/>
  <c r="G27" i="1"/>
  <c r="O27" i="1" s="1"/>
  <c r="G29" i="1"/>
  <c r="G30" i="1"/>
  <c r="G31" i="1"/>
  <c r="G32" i="1"/>
  <c r="G14" i="1"/>
  <c r="N14" i="1" s="1"/>
  <c r="G5" i="1"/>
  <c r="O5" i="1" s="1"/>
  <c r="G6" i="1"/>
  <c r="O6" i="1" s="1"/>
  <c r="G10" i="1"/>
  <c r="N10" i="1" s="1"/>
  <c r="G9" i="1"/>
  <c r="O9" i="1" s="1"/>
  <c r="G8" i="1"/>
  <c r="N8" i="1" s="1"/>
  <c r="C29" i="1" l="1"/>
  <c r="C22" i="1"/>
  <c r="L6" i="1"/>
  <c r="N9" i="1"/>
  <c r="N6" i="1"/>
  <c r="O14" i="1"/>
  <c r="O16" i="1"/>
  <c r="O18" i="1"/>
  <c r="N24" i="1"/>
  <c r="N26" i="1"/>
  <c r="C23" i="1"/>
  <c r="L9" i="1"/>
  <c r="M6" i="1"/>
  <c r="M14" i="1"/>
  <c r="M16" i="1"/>
  <c r="M18" i="1"/>
  <c r="L24" i="1"/>
  <c r="L26" i="1"/>
  <c r="L28" i="1"/>
  <c r="C28" i="1"/>
  <c r="N28" i="1"/>
  <c r="C8" i="1"/>
  <c r="C17" i="1"/>
  <c r="C25" i="1"/>
  <c r="M8" i="1"/>
  <c r="O8" i="1"/>
  <c r="N5" i="1"/>
  <c r="M10" i="1"/>
  <c r="O10" i="1"/>
  <c r="M15" i="1"/>
  <c r="O15" i="1"/>
  <c r="M17" i="1"/>
  <c r="O17" i="1"/>
  <c r="M19" i="1"/>
  <c r="O19" i="1"/>
  <c r="M21" i="1"/>
  <c r="O21" i="1"/>
  <c r="L25" i="1"/>
  <c r="N25" i="1"/>
  <c r="L27" i="1"/>
  <c r="N27" i="1"/>
  <c r="C19" i="1"/>
  <c r="C26" i="1"/>
  <c r="L5" i="1"/>
  <c r="L8" i="1"/>
  <c r="L10" i="1"/>
  <c r="M9" i="1"/>
  <c r="M5" i="1"/>
  <c r="L14" i="1"/>
  <c r="L15" i="1"/>
  <c r="L16" i="1"/>
  <c r="L17" i="1"/>
  <c r="L18" i="1"/>
  <c r="L19" i="1"/>
  <c r="L21" i="1"/>
  <c r="M24" i="1"/>
  <c r="M25" i="1"/>
  <c r="M26" i="1"/>
  <c r="M27" i="1"/>
  <c r="M28" i="1"/>
  <c r="G6" i="21"/>
  <c r="M6" i="21" s="1"/>
  <c r="G7" i="21"/>
  <c r="L7" i="21" s="1"/>
  <c r="L6" i="21"/>
  <c r="N6" i="21"/>
  <c r="O7" i="21" l="1"/>
  <c r="O6" i="21"/>
  <c r="M7" i="21"/>
  <c r="N7" i="21"/>
  <c r="G10" i="40" l="1"/>
  <c r="L10" i="40" s="1"/>
  <c r="O10" i="40" l="1"/>
  <c r="M10" i="40"/>
  <c r="N10" i="40"/>
  <c r="G17" i="21"/>
  <c r="L17" i="21" s="1"/>
  <c r="G12" i="16"/>
  <c r="M12" i="16" s="1"/>
  <c r="G4" i="4"/>
  <c r="L4" i="4" s="1"/>
  <c r="L33" i="1"/>
  <c r="M33" i="1"/>
  <c r="O33" i="1"/>
  <c r="G7" i="1"/>
  <c r="L7" i="1" s="1"/>
  <c r="O17" i="21" l="1"/>
  <c r="M17" i="21"/>
  <c r="N17" i="21"/>
  <c r="N12" i="16"/>
  <c r="L12" i="16"/>
  <c r="O12" i="16"/>
  <c r="N33" i="1"/>
  <c r="C4" i="4"/>
  <c r="O4" i="4"/>
  <c r="M4" i="4"/>
  <c r="N4" i="4"/>
  <c r="O7" i="1"/>
  <c r="M7" i="1"/>
  <c r="N7" i="1"/>
  <c r="A41" i="37" l="1"/>
  <c r="G8" i="36" s="1"/>
  <c r="F11" i="38"/>
  <c r="E49" i="37" s="1"/>
  <c r="F10" i="38"/>
  <c r="E48" i="37" s="1"/>
  <c r="F9" i="38"/>
  <c r="E47" i="37" s="1"/>
  <c r="F8" i="38"/>
  <c r="E46" i="37" s="1"/>
  <c r="F7" i="38"/>
  <c r="E45" i="37" s="1"/>
  <c r="F6" i="38"/>
  <c r="E44" i="37" s="1"/>
  <c r="F5" i="38"/>
  <c r="E43" i="37" s="1"/>
  <c r="F4" i="38"/>
  <c r="E42" i="37" s="1"/>
  <c r="F3" i="38"/>
  <c r="E41" i="37" s="1"/>
  <c r="D10" i="38"/>
  <c r="C48" i="37" s="1"/>
  <c r="D9" i="38"/>
  <c r="C47" i="37" s="1"/>
  <c r="D8" i="38"/>
  <c r="C46" i="37" s="1"/>
  <c r="D6" i="38"/>
  <c r="C44" i="37" s="1"/>
  <c r="D4" i="38"/>
  <c r="C42" i="37" s="1"/>
  <c r="D3" i="38"/>
  <c r="C41" i="37" s="1"/>
  <c r="A36" i="37" l="1"/>
  <c r="F8" i="36" s="1"/>
  <c r="E32" i="37"/>
  <c r="E33" i="37"/>
  <c r="E34" i="37"/>
  <c r="E35" i="37"/>
  <c r="A32" i="37"/>
  <c r="E8" i="36" s="1"/>
  <c r="E23" i="37"/>
  <c r="E24" i="37"/>
  <c r="E25" i="37"/>
  <c r="E26" i="37"/>
  <c r="E27" i="37"/>
  <c r="E28" i="37"/>
  <c r="E29" i="37"/>
  <c r="E30" i="37"/>
  <c r="E31" i="37"/>
  <c r="A23" i="37"/>
  <c r="D8" i="36" s="1"/>
  <c r="E19" i="37"/>
  <c r="E20" i="37"/>
  <c r="E21" i="37"/>
  <c r="E22" i="37"/>
  <c r="A19" i="37"/>
  <c r="C8" i="36" s="1"/>
  <c r="D7" i="39" l="1"/>
  <c r="C40" i="37" s="1"/>
  <c r="D6" i="39"/>
  <c r="C39" i="37" s="1"/>
  <c r="D5" i="39"/>
  <c r="C38" i="37" s="1"/>
  <c r="D4" i="39"/>
  <c r="C37" i="37" s="1"/>
  <c r="D3" i="39"/>
  <c r="C36" i="37" s="1"/>
  <c r="F7" i="39"/>
  <c r="E40" i="37" s="1"/>
  <c r="F6" i="39"/>
  <c r="E39" i="37" s="1"/>
  <c r="F5" i="39"/>
  <c r="E38" i="37" s="1"/>
  <c r="F4" i="39"/>
  <c r="E37" i="37" s="1"/>
  <c r="F3" i="39"/>
  <c r="E36" i="37" s="1"/>
  <c r="G4" i="32"/>
  <c r="G5" i="32" l="1"/>
  <c r="G6" i="32"/>
  <c r="G7" i="32"/>
  <c r="G8" i="32"/>
  <c r="C8" i="32" s="1"/>
  <c r="E6" i="35" s="1"/>
  <c r="G3" i="32"/>
  <c r="C3" i="32" s="1"/>
  <c r="E3" i="35" s="1"/>
  <c r="D32" i="37" s="1"/>
  <c r="D6" i="35"/>
  <c r="C35" i="37" s="1"/>
  <c r="D5" i="35"/>
  <c r="C34" i="37" s="1"/>
  <c r="D4" i="35"/>
  <c r="C33" i="37" s="1"/>
  <c r="D3" i="35"/>
  <c r="C32" i="37" s="1"/>
  <c r="D14" i="30"/>
  <c r="C31" i="37" s="1"/>
  <c r="D12" i="30"/>
  <c r="C30" i="37" s="1"/>
  <c r="D11" i="30"/>
  <c r="C29" i="37" s="1"/>
  <c r="D10" i="30"/>
  <c r="C28" i="37" s="1"/>
  <c r="D9" i="30"/>
  <c r="C27" i="37" s="1"/>
  <c r="D8" i="30"/>
  <c r="C26" i="37" s="1"/>
  <c r="D7" i="30"/>
  <c r="C25" i="37" s="1"/>
  <c r="D3" i="30"/>
  <c r="C23" i="37" s="1"/>
  <c r="D6" i="30"/>
  <c r="C24" i="37" s="1"/>
  <c r="D11" i="25"/>
  <c r="C22" i="37" s="1"/>
  <c r="D8" i="25"/>
  <c r="C21" i="37" s="1"/>
  <c r="C20" i="37"/>
  <c r="D3" i="25"/>
  <c r="C19" i="37" s="1"/>
  <c r="G6" i="35" l="1"/>
  <c r="F35" i="37" s="1"/>
  <c r="D35" i="37"/>
  <c r="L8" i="32"/>
  <c r="N8" i="32"/>
  <c r="M8" i="32"/>
  <c r="O8" i="32"/>
  <c r="C7" i="32"/>
  <c r="E5" i="35" s="1"/>
  <c r="M7" i="32"/>
  <c r="O7" i="32"/>
  <c r="L7" i="32"/>
  <c r="N7" i="32"/>
  <c r="M6" i="32"/>
  <c r="O6" i="32"/>
  <c r="L6" i="32"/>
  <c r="N6" i="32"/>
  <c r="N4" i="32"/>
  <c r="L4" i="32"/>
  <c r="M4" i="32"/>
  <c r="O4" i="32"/>
  <c r="L3" i="32"/>
  <c r="N3" i="32"/>
  <c r="O3" i="32"/>
  <c r="M3" i="32"/>
  <c r="C5" i="32"/>
  <c r="E4" i="35" s="1"/>
  <c r="L5" i="32"/>
  <c r="M5" i="32"/>
  <c r="O5" i="32"/>
  <c r="N5" i="32"/>
  <c r="E13" i="30"/>
  <c r="J13" i="30" s="1"/>
  <c r="G12" i="21"/>
  <c r="G6" i="16"/>
  <c r="L6" i="16" s="1"/>
  <c r="G7" i="16"/>
  <c r="M7" i="16" s="1"/>
  <c r="G8" i="16"/>
  <c r="G9" i="16"/>
  <c r="M9" i="16" s="1"/>
  <c r="G10" i="16"/>
  <c r="M10" i="16" s="1"/>
  <c r="G11" i="16"/>
  <c r="L11" i="16" s="1"/>
  <c r="G13" i="16"/>
  <c r="M13" i="16" s="1"/>
  <c r="G5" i="16"/>
  <c r="O6" i="16"/>
  <c r="L7" i="16"/>
  <c r="L8" i="16"/>
  <c r="F3" i="15"/>
  <c r="E15" i="37" s="1"/>
  <c r="F6" i="15"/>
  <c r="E16" i="37" s="1"/>
  <c r="F8" i="15"/>
  <c r="E17" i="37" s="1"/>
  <c r="F9" i="15"/>
  <c r="E18" i="37" s="1"/>
  <c r="D8" i="15"/>
  <c r="C17" i="37" s="1"/>
  <c r="D9" i="15"/>
  <c r="C18" i="37" s="1"/>
  <c r="F7" i="3"/>
  <c r="E4" i="37" s="1"/>
  <c r="F10" i="3"/>
  <c r="E5" i="37" s="1"/>
  <c r="F19" i="3"/>
  <c r="E6" i="37" s="1"/>
  <c r="F20" i="3"/>
  <c r="E7" i="37" s="1"/>
  <c r="F23" i="3"/>
  <c r="E8" i="37" s="1"/>
  <c r="F25" i="3"/>
  <c r="E9" i="37" s="1"/>
  <c r="F27" i="3"/>
  <c r="E10" i="37" s="1"/>
  <c r="F28" i="3"/>
  <c r="E11" i="37" s="1"/>
  <c r="F30" i="3"/>
  <c r="E12" i="37" s="1"/>
  <c r="F31" i="3"/>
  <c r="E13" i="37" s="1"/>
  <c r="F35" i="3"/>
  <c r="E14" i="37" s="1"/>
  <c r="F3" i="3"/>
  <c r="D3" i="3"/>
  <c r="C3" i="37" s="1"/>
  <c r="D7" i="3"/>
  <c r="C4" i="37" s="1"/>
  <c r="D10" i="3"/>
  <c r="C5" i="37" s="1"/>
  <c r="D19" i="3"/>
  <c r="C6" i="37" s="1"/>
  <c r="D20" i="3"/>
  <c r="C7" i="37" s="1"/>
  <c r="D28" i="3"/>
  <c r="C11" i="37" s="1"/>
  <c r="D30" i="3"/>
  <c r="C12" i="37" s="1"/>
  <c r="D35" i="3"/>
  <c r="C14" i="37" s="1"/>
  <c r="M8" i="16" l="1"/>
  <c r="C8" i="16"/>
  <c r="N10" i="16"/>
  <c r="N8" i="16"/>
  <c r="G13" i="30"/>
  <c r="I13" i="30"/>
  <c r="H13" i="30"/>
  <c r="L9" i="16"/>
  <c r="M6" i="16"/>
  <c r="N6" i="16"/>
  <c r="L13" i="16"/>
  <c r="N9" i="16"/>
  <c r="G5" i="35"/>
  <c r="F34" i="37" s="1"/>
  <c r="D34" i="37"/>
  <c r="G4" i="35"/>
  <c r="F33" i="37" s="1"/>
  <c r="D33" i="37"/>
  <c r="N13" i="16"/>
  <c r="O11" i="16"/>
  <c r="M11" i="16"/>
  <c r="N11" i="16"/>
  <c r="L10" i="16"/>
  <c r="O9" i="16"/>
  <c r="N7" i="16"/>
  <c r="B3" i="35"/>
  <c r="B32" i="37" s="1"/>
  <c r="E9" i="36" s="1"/>
  <c r="O13" i="16"/>
  <c r="O10" i="16"/>
  <c r="O8" i="16"/>
  <c r="O7" i="16"/>
  <c r="G6" i="31" l="1"/>
  <c r="M6" i="31" s="1"/>
  <c r="G7" i="31"/>
  <c r="L7" i="31" s="1"/>
  <c r="G8" i="31"/>
  <c r="M8" i="31" s="1"/>
  <c r="G9" i="31"/>
  <c r="L9" i="31" s="1"/>
  <c r="G10" i="31"/>
  <c r="M10" i="31" s="1"/>
  <c r="G11" i="31"/>
  <c r="L11" i="31" s="1"/>
  <c r="G12" i="31"/>
  <c r="L12" i="31" s="1"/>
  <c r="G13" i="31"/>
  <c r="G14" i="31"/>
  <c r="L14" i="31" s="1"/>
  <c r="G15" i="31"/>
  <c r="O15" i="31" s="1"/>
  <c r="G16" i="31"/>
  <c r="L16" i="31" s="1"/>
  <c r="G17" i="31"/>
  <c r="O17" i="31" s="1"/>
  <c r="G18" i="31"/>
  <c r="M18" i="31" s="1"/>
  <c r="G19" i="31"/>
  <c r="L19" i="31" s="1"/>
  <c r="G20" i="31"/>
  <c r="L20" i="31" s="1"/>
  <c r="G21" i="31"/>
  <c r="O21" i="31" s="1"/>
  <c r="G22" i="31"/>
  <c r="M22" i="31" s="1"/>
  <c r="G23" i="31"/>
  <c r="L23" i="31" s="1"/>
  <c r="G24" i="31"/>
  <c r="M24" i="31" s="1"/>
  <c r="G25" i="31"/>
  <c r="L25" i="31" s="1"/>
  <c r="G26" i="31"/>
  <c r="C26" i="31" s="1"/>
  <c r="E10" i="38" s="1"/>
  <c r="G27" i="31"/>
  <c r="C27" i="31" s="1"/>
  <c r="E11" i="38" s="1"/>
  <c r="L6" i="31"/>
  <c r="N8" i="31"/>
  <c r="N10" i="31"/>
  <c r="M11" i="31"/>
  <c r="M12" i="31"/>
  <c r="M14" i="31"/>
  <c r="M16" i="31"/>
  <c r="L18" i="31"/>
  <c r="O20" i="31"/>
  <c r="N22" i="31"/>
  <c r="N24" i="31"/>
  <c r="G11" i="40"/>
  <c r="L11" i="40" s="1"/>
  <c r="G7" i="40"/>
  <c r="L7" i="40" s="1"/>
  <c r="G4" i="40"/>
  <c r="L4" i="40" s="1"/>
  <c r="L12" i="21"/>
  <c r="M12" i="21"/>
  <c r="N12" i="21"/>
  <c r="O12" i="21"/>
  <c r="N26" i="31" l="1"/>
  <c r="L24" i="31"/>
  <c r="L22" i="31"/>
  <c r="M20" i="31"/>
  <c r="O16" i="31"/>
  <c r="O14" i="31"/>
  <c r="O12" i="31"/>
  <c r="L10" i="31"/>
  <c r="L8" i="31"/>
  <c r="M21" i="31"/>
  <c r="M17" i="31"/>
  <c r="M7" i="40"/>
  <c r="O7" i="40"/>
  <c r="O25" i="31"/>
  <c r="L26" i="31"/>
  <c r="O24" i="31"/>
  <c r="O22" i="31"/>
  <c r="N20" i="31"/>
  <c r="N16" i="31"/>
  <c r="N14" i="31"/>
  <c r="N12" i="31"/>
  <c r="O10" i="31"/>
  <c r="O8" i="31"/>
  <c r="N6" i="31"/>
  <c r="C13" i="31"/>
  <c r="E6" i="38" s="1"/>
  <c r="D44" i="37" s="1"/>
  <c r="O27" i="31"/>
  <c r="O23" i="31"/>
  <c r="O9" i="31"/>
  <c r="O4" i="40"/>
  <c r="O11" i="40"/>
  <c r="M27" i="31"/>
  <c r="O26" i="31"/>
  <c r="M26" i="31"/>
  <c r="M23" i="31"/>
  <c r="O19" i="31"/>
  <c r="N18" i="31"/>
  <c r="C15" i="31"/>
  <c r="E7" i="38" s="1"/>
  <c r="G7" i="38" s="1"/>
  <c r="F45" i="37" s="1"/>
  <c r="M15" i="31"/>
  <c r="O13" i="31"/>
  <c r="M9" i="31"/>
  <c r="O7" i="31"/>
  <c r="N7" i="40"/>
  <c r="D49" i="37"/>
  <c r="G11" i="38"/>
  <c r="F49" i="37" s="1"/>
  <c r="I11" i="38"/>
  <c r="H49" i="37" s="1"/>
  <c r="H11" i="38"/>
  <c r="G49" i="37" s="1"/>
  <c r="J11" i="38"/>
  <c r="I49" i="37" s="1"/>
  <c r="D48" i="37"/>
  <c r="G10" i="38"/>
  <c r="F48" i="37" s="1"/>
  <c r="J10" i="38"/>
  <c r="I48" i="37" s="1"/>
  <c r="I10" i="38"/>
  <c r="H48" i="37" s="1"/>
  <c r="H10" i="38"/>
  <c r="G48" i="37" s="1"/>
  <c r="M25" i="31"/>
  <c r="M19" i="31"/>
  <c r="O18" i="31"/>
  <c r="M13" i="31"/>
  <c r="O11" i="31"/>
  <c r="M7" i="31"/>
  <c r="O6" i="31"/>
  <c r="M11" i="40"/>
  <c r="M4" i="40"/>
  <c r="C21" i="31"/>
  <c r="E9" i="38" s="1"/>
  <c r="D47" i="37" s="1"/>
  <c r="C17" i="31"/>
  <c r="E8" i="38" s="1"/>
  <c r="N27" i="31"/>
  <c r="L27" i="31"/>
  <c r="N25" i="31"/>
  <c r="N23" i="31"/>
  <c r="N21" i="31"/>
  <c r="L21" i="31"/>
  <c r="N19" i="31"/>
  <c r="N17" i="31"/>
  <c r="L17" i="31"/>
  <c r="N15" i="31"/>
  <c r="L15" i="31"/>
  <c r="N13" i="31"/>
  <c r="L13" i="31"/>
  <c r="N11" i="31"/>
  <c r="N9" i="31"/>
  <c r="N7" i="31"/>
  <c r="C10" i="31"/>
  <c r="E5" i="38" s="1"/>
  <c r="C8" i="31"/>
  <c r="E4" i="38" s="1"/>
  <c r="C11" i="40"/>
  <c r="E7" i="39" s="1"/>
  <c r="N4" i="40"/>
  <c r="N11" i="40"/>
  <c r="G19" i="21"/>
  <c r="M19" i="21" s="1"/>
  <c r="G18" i="21"/>
  <c r="L18" i="21" s="1"/>
  <c r="G16" i="21"/>
  <c r="L16" i="21" s="1"/>
  <c r="G15" i="21"/>
  <c r="G14" i="21"/>
  <c r="C14" i="21" s="1"/>
  <c r="E11" i="30" s="1"/>
  <c r="D29" i="37" s="1"/>
  <c r="G13" i="21"/>
  <c r="L13" i="21" s="1"/>
  <c r="G11" i="21"/>
  <c r="C11" i="21" s="1"/>
  <c r="E9" i="30" s="1"/>
  <c r="D27" i="37" s="1"/>
  <c r="G10" i="21"/>
  <c r="N10" i="21" s="1"/>
  <c r="G9" i="21"/>
  <c r="C9" i="21" s="1"/>
  <c r="E7" i="30" s="1"/>
  <c r="D25" i="37" s="1"/>
  <c r="G8" i="21"/>
  <c r="L8" i="21" s="1"/>
  <c r="L19" i="21"/>
  <c r="E8" i="25"/>
  <c r="D21" i="37" s="1"/>
  <c r="C13" i="16"/>
  <c r="E11" i="25" s="1"/>
  <c r="D20" i="37"/>
  <c r="G5" i="4"/>
  <c r="M5" i="4" s="1"/>
  <c r="G6" i="4"/>
  <c r="M6" i="4" s="1"/>
  <c r="G6" i="38" l="1"/>
  <c r="F44" i="37" s="1"/>
  <c r="H7" i="38"/>
  <c r="G45" i="37" s="1"/>
  <c r="O14" i="21"/>
  <c r="M15" i="21"/>
  <c r="C15" i="21"/>
  <c r="L10" i="21"/>
  <c r="L9" i="21"/>
  <c r="O8" i="21"/>
  <c r="I7" i="38"/>
  <c r="H45" i="37" s="1"/>
  <c r="J7" i="38"/>
  <c r="I45" i="37" s="1"/>
  <c r="D45" i="37"/>
  <c r="M9" i="21"/>
  <c r="L14" i="21"/>
  <c r="D40" i="37"/>
  <c r="G7" i="39"/>
  <c r="F40" i="37" s="1"/>
  <c r="I7" i="39"/>
  <c r="H40" i="37" s="1"/>
  <c r="H7" i="39"/>
  <c r="G40" i="37" s="1"/>
  <c r="J7" i="39"/>
  <c r="I40" i="37" s="1"/>
  <c r="D46" i="37"/>
  <c r="G8" i="38"/>
  <c r="F46" i="37" s="1"/>
  <c r="J8" i="38"/>
  <c r="I46" i="37" s="1"/>
  <c r="H8" i="38"/>
  <c r="G46" i="37" s="1"/>
  <c r="I8" i="38"/>
  <c r="H46" i="37" s="1"/>
  <c r="H5" i="38"/>
  <c r="G43" i="37" s="1"/>
  <c r="J5" i="38"/>
  <c r="I43" i="37" s="1"/>
  <c r="D43" i="37"/>
  <c r="G5" i="38"/>
  <c r="F43" i="37" s="1"/>
  <c r="I5" i="38"/>
  <c r="H43" i="37" s="1"/>
  <c r="D42" i="37"/>
  <c r="G4" i="38"/>
  <c r="F42" i="37" s="1"/>
  <c r="O19" i="21"/>
  <c r="M16" i="21"/>
  <c r="H11" i="25"/>
  <c r="G22" i="37" s="1"/>
  <c r="D22" i="37"/>
  <c r="I11" i="25"/>
  <c r="H22" i="37" s="1"/>
  <c r="G11" i="25"/>
  <c r="F22" i="37" s="1"/>
  <c r="J11" i="25"/>
  <c r="I22" i="37" s="1"/>
  <c r="G9" i="38"/>
  <c r="F47" i="37" s="1"/>
  <c r="H9" i="38"/>
  <c r="G47" i="37" s="1"/>
  <c r="I9" i="38"/>
  <c r="H47" i="37" s="1"/>
  <c r="J9" i="38"/>
  <c r="I47" i="37" s="1"/>
  <c r="L15" i="21"/>
  <c r="J7" i="30"/>
  <c r="I25" i="37" s="1"/>
  <c r="H7" i="30"/>
  <c r="G25" i="37" s="1"/>
  <c r="I7" i="30"/>
  <c r="H25" i="37" s="1"/>
  <c r="G7" i="30"/>
  <c r="F25" i="37" s="1"/>
  <c r="J9" i="30"/>
  <c r="I27" i="37" s="1"/>
  <c r="H9" i="30"/>
  <c r="G27" i="37" s="1"/>
  <c r="I9" i="30"/>
  <c r="H27" i="37" s="1"/>
  <c r="G9" i="30"/>
  <c r="F27" i="37" s="1"/>
  <c r="J11" i="30"/>
  <c r="I29" i="37" s="1"/>
  <c r="H11" i="30"/>
  <c r="G29" i="37" s="1"/>
  <c r="I11" i="30"/>
  <c r="H29" i="37" s="1"/>
  <c r="G11" i="30"/>
  <c r="F29" i="37" s="1"/>
  <c r="M11" i="21"/>
  <c r="M10" i="21"/>
  <c r="O16" i="21"/>
  <c r="M14" i="21"/>
  <c r="O11" i="21"/>
  <c r="L11" i="21"/>
  <c r="M13" i="21"/>
  <c r="C13" i="21"/>
  <c r="E10" i="30" s="1"/>
  <c r="D28" i="37" s="1"/>
  <c r="N15" i="21"/>
  <c r="E12" i="30"/>
  <c r="D30" i="37" s="1"/>
  <c r="M18" i="21"/>
  <c r="C18" i="21"/>
  <c r="E14" i="30" s="1"/>
  <c r="D31" i="37" s="1"/>
  <c r="C8" i="21"/>
  <c r="E6" i="30" s="1"/>
  <c r="D24" i="37" s="1"/>
  <c r="C10" i="21"/>
  <c r="E8" i="30" s="1"/>
  <c r="D26" i="37" s="1"/>
  <c r="L6" i="4"/>
  <c r="N6" i="4"/>
  <c r="C5" i="4"/>
  <c r="E8" i="15" s="1"/>
  <c r="N5" i="4"/>
  <c r="L5" i="4"/>
  <c r="C6" i="4"/>
  <c r="E9" i="15" s="1"/>
  <c r="D18" i="37" s="1"/>
  <c r="O6" i="4"/>
  <c r="O5" i="4"/>
  <c r="N18" i="21"/>
  <c r="N13" i="21"/>
  <c r="M8" i="21"/>
  <c r="O18" i="21"/>
  <c r="O15" i="21"/>
  <c r="O13" i="21"/>
  <c r="O10" i="21"/>
  <c r="N8" i="21"/>
  <c r="O9" i="21"/>
  <c r="N19" i="21"/>
  <c r="N16" i="21"/>
  <c r="N14" i="21"/>
  <c r="N11" i="21"/>
  <c r="N9" i="21"/>
  <c r="D17" i="37" l="1"/>
  <c r="J6" i="30"/>
  <c r="I24" i="37" s="1"/>
  <c r="H6" i="30"/>
  <c r="G24" i="37" s="1"/>
  <c r="I6" i="30"/>
  <c r="H24" i="37" s="1"/>
  <c r="G6" i="30"/>
  <c r="F24" i="37" s="1"/>
  <c r="J8" i="30"/>
  <c r="I26" i="37" s="1"/>
  <c r="H8" i="30"/>
  <c r="G26" i="37" s="1"/>
  <c r="I8" i="30"/>
  <c r="H26" i="37" s="1"/>
  <c r="G8" i="30"/>
  <c r="F26" i="37" s="1"/>
  <c r="J14" i="30"/>
  <c r="I31" i="37" s="1"/>
  <c r="I14" i="30"/>
  <c r="H31" i="37" s="1"/>
  <c r="G14" i="30"/>
  <c r="F31" i="37" s="1"/>
  <c r="H14" i="30"/>
  <c r="G31" i="37" s="1"/>
  <c r="J12" i="30"/>
  <c r="I30" i="37" s="1"/>
  <c r="I12" i="30"/>
  <c r="H30" i="37" s="1"/>
  <c r="G12" i="30"/>
  <c r="F30" i="37" s="1"/>
  <c r="H12" i="30"/>
  <c r="G30" i="37" s="1"/>
  <c r="J10" i="30"/>
  <c r="I28" i="37" s="1"/>
  <c r="H10" i="30"/>
  <c r="G28" i="37" s="1"/>
  <c r="I10" i="30"/>
  <c r="H28" i="37" s="1"/>
  <c r="G10" i="30"/>
  <c r="F28" i="37" s="1"/>
  <c r="G9" i="40"/>
  <c r="C9" i="40" s="1"/>
  <c r="E6" i="39" s="1"/>
  <c r="G8" i="40"/>
  <c r="G6" i="40"/>
  <c r="G5" i="40"/>
  <c r="G3" i="40"/>
  <c r="D39" i="37" l="1"/>
  <c r="G6" i="39"/>
  <c r="F39" i="37" s="1"/>
  <c r="H6" i="39"/>
  <c r="G39" i="37" s="1"/>
  <c r="I6" i="39"/>
  <c r="H39" i="37" s="1"/>
  <c r="J6" i="39"/>
  <c r="I39" i="37" s="1"/>
  <c r="L5" i="40"/>
  <c r="N5" i="40"/>
  <c r="M5" i="40"/>
  <c r="O5" i="40"/>
  <c r="N8" i="40"/>
  <c r="C8" i="40"/>
  <c r="E5" i="39" s="1"/>
  <c r="N3" i="40"/>
  <c r="C3" i="40"/>
  <c r="E3" i="39" s="1"/>
  <c r="L6" i="40"/>
  <c r="N6" i="40"/>
  <c r="C5" i="40"/>
  <c r="E4" i="39" s="1"/>
  <c r="M6" i="40"/>
  <c r="O6" i="40"/>
  <c r="O9" i="40"/>
  <c r="O8" i="40"/>
  <c r="M8" i="40"/>
  <c r="M3" i="40"/>
  <c r="O3" i="40"/>
  <c r="L9" i="40"/>
  <c r="N9" i="40"/>
  <c r="L3" i="40"/>
  <c r="L8" i="40"/>
  <c r="M9" i="40"/>
  <c r="G11" i="1"/>
  <c r="G12" i="1"/>
  <c r="G13" i="1"/>
  <c r="B3" i="39" l="1"/>
  <c r="B36" i="37" s="1"/>
  <c r="F9" i="36" s="1"/>
  <c r="C10" i="1"/>
  <c r="E10" i="3" s="1"/>
  <c r="D5" i="37" s="1"/>
  <c r="D37" i="37"/>
  <c r="H4" i="39"/>
  <c r="G37" i="37" s="1"/>
  <c r="J4" i="39"/>
  <c r="I37" i="37" s="1"/>
  <c r="G4" i="39"/>
  <c r="F37" i="37" s="1"/>
  <c r="I4" i="39"/>
  <c r="H37" i="37" s="1"/>
  <c r="D38" i="37"/>
  <c r="H5" i="39"/>
  <c r="G38" i="37" s="1"/>
  <c r="J5" i="39"/>
  <c r="I38" i="37" s="1"/>
  <c r="G5" i="39"/>
  <c r="F38" i="37" s="1"/>
  <c r="I5" i="39"/>
  <c r="H38" i="37" s="1"/>
  <c r="D36" i="37"/>
  <c r="G3" i="39"/>
  <c r="F36" i="37" s="1"/>
  <c r="I3" i="39"/>
  <c r="H36" i="37" s="1"/>
  <c r="H3" i="39"/>
  <c r="G36" i="37" s="1"/>
  <c r="J3" i="39"/>
  <c r="I36" i="37" s="1"/>
  <c r="L30" i="1"/>
  <c r="N30" i="1"/>
  <c r="M30" i="1"/>
  <c r="O30" i="1"/>
  <c r="E27" i="3"/>
  <c r="D10" i="37" s="1"/>
  <c r="L20" i="1"/>
  <c r="N20" i="1"/>
  <c r="M20" i="1"/>
  <c r="O20" i="1"/>
  <c r="L13" i="1"/>
  <c r="N13" i="1"/>
  <c r="M13" i="1"/>
  <c r="O13" i="1"/>
  <c r="L11" i="1"/>
  <c r="N11" i="1"/>
  <c r="M11" i="1"/>
  <c r="O11" i="1"/>
  <c r="L32" i="1"/>
  <c r="N32" i="1"/>
  <c r="M32" i="1"/>
  <c r="O32" i="1"/>
  <c r="E30" i="3"/>
  <c r="D12" i="37" s="1"/>
  <c r="L23" i="1"/>
  <c r="N23" i="1"/>
  <c r="E25" i="3"/>
  <c r="D9" i="37" s="1"/>
  <c r="O23" i="1"/>
  <c r="M23" i="1"/>
  <c r="N22" i="1"/>
  <c r="O22" i="1"/>
  <c r="M22" i="1"/>
  <c r="E23" i="3"/>
  <c r="D8" i="37" s="1"/>
  <c r="E19" i="3"/>
  <c r="D6" i="37" s="1"/>
  <c r="L34" i="1"/>
  <c r="N34" i="1"/>
  <c r="E35" i="3"/>
  <c r="D14" i="37" s="1"/>
  <c r="M34" i="1"/>
  <c r="O34" i="1"/>
  <c r="L31" i="1"/>
  <c r="N31" i="1"/>
  <c r="M31" i="1"/>
  <c r="O31" i="1"/>
  <c r="L29" i="1"/>
  <c r="N29" i="1"/>
  <c r="M29" i="1"/>
  <c r="O29" i="1"/>
  <c r="E31" i="3"/>
  <c r="D13" i="37" s="1"/>
  <c r="E28" i="3"/>
  <c r="D11" i="37" s="1"/>
  <c r="E20" i="3"/>
  <c r="D7" i="37" s="1"/>
  <c r="L12" i="1"/>
  <c r="N12" i="1"/>
  <c r="M12" i="1"/>
  <c r="O12" i="1"/>
  <c r="G4" i="21"/>
  <c r="G5" i="21"/>
  <c r="L5" i="21" s="1"/>
  <c r="E18" i="36" l="1"/>
  <c r="C18" i="36"/>
  <c r="D18" i="36"/>
  <c r="B18" i="36"/>
  <c r="J10" i="3"/>
  <c r="I5" i="37" s="1"/>
  <c r="I10" i="3"/>
  <c r="H5" i="37" s="1"/>
  <c r="H10" i="3"/>
  <c r="G5" i="37" s="1"/>
  <c r="G10" i="3"/>
  <c r="F5" i="37" s="1"/>
  <c r="J28" i="3"/>
  <c r="I11" i="37" s="1"/>
  <c r="I28" i="3"/>
  <c r="H11" i="37" s="1"/>
  <c r="H28" i="3"/>
  <c r="G11" i="37" s="1"/>
  <c r="G28" i="3"/>
  <c r="F11" i="37" s="1"/>
  <c r="J31" i="3"/>
  <c r="I13" i="37" s="1"/>
  <c r="I31" i="3"/>
  <c r="H13" i="37" s="1"/>
  <c r="G31" i="3"/>
  <c r="F13" i="37" s="1"/>
  <c r="H31" i="3"/>
  <c r="G13" i="37" s="1"/>
  <c r="J19" i="3"/>
  <c r="I6" i="37" s="1"/>
  <c r="I19" i="3"/>
  <c r="H6" i="37" s="1"/>
  <c r="G19" i="3"/>
  <c r="F6" i="37" s="1"/>
  <c r="H19" i="3"/>
  <c r="G6" i="37" s="1"/>
  <c r="J25" i="3"/>
  <c r="I9" i="37" s="1"/>
  <c r="I25" i="3"/>
  <c r="H9" i="37" s="1"/>
  <c r="H25" i="3"/>
  <c r="G9" i="37" s="1"/>
  <c r="G25" i="3"/>
  <c r="F9" i="37" s="1"/>
  <c r="J27" i="3"/>
  <c r="I10" i="37" s="1"/>
  <c r="I27" i="3"/>
  <c r="H10" i="37" s="1"/>
  <c r="G27" i="3"/>
  <c r="F10" i="37" s="1"/>
  <c r="H27" i="3"/>
  <c r="G10" i="37" s="1"/>
  <c r="J20" i="3"/>
  <c r="I7" i="37" s="1"/>
  <c r="I20" i="3"/>
  <c r="H7" i="37" s="1"/>
  <c r="H20" i="3"/>
  <c r="G7" i="37" s="1"/>
  <c r="G20" i="3"/>
  <c r="F7" i="37" s="1"/>
  <c r="J35" i="3"/>
  <c r="I14" i="37" s="1"/>
  <c r="I35" i="3"/>
  <c r="H14" i="37" s="1"/>
  <c r="H35" i="3"/>
  <c r="G14" i="37" s="1"/>
  <c r="G35" i="3"/>
  <c r="F14" i="37" s="1"/>
  <c r="J23" i="3"/>
  <c r="I8" i="37" s="1"/>
  <c r="I23" i="3"/>
  <c r="H8" i="37" s="1"/>
  <c r="G23" i="3"/>
  <c r="F8" i="37" s="1"/>
  <c r="H23" i="3"/>
  <c r="G8" i="37" s="1"/>
  <c r="J30" i="3"/>
  <c r="I12" i="37" s="1"/>
  <c r="I30" i="3"/>
  <c r="H12" i="37" s="1"/>
  <c r="H30" i="3"/>
  <c r="G12" i="37" s="1"/>
  <c r="G30" i="3"/>
  <c r="F12" i="37" s="1"/>
  <c r="L4" i="21"/>
  <c r="O5" i="21"/>
  <c r="N5" i="21"/>
  <c r="M5" i="21"/>
  <c r="O4" i="21"/>
  <c r="N4" i="21"/>
  <c r="M4" i="21"/>
  <c r="G4" i="1" l="1"/>
  <c r="C3" i="1" s="1"/>
  <c r="E3" i="3" l="1"/>
  <c r="E7" i="3"/>
  <c r="D4" i="37" s="1"/>
  <c r="B3" i="3" l="1"/>
  <c r="D3" i="37"/>
  <c r="J7" i="3"/>
  <c r="I4" i="37" s="1"/>
  <c r="I7" i="3"/>
  <c r="H4" i="37" s="1"/>
  <c r="G7" i="3"/>
  <c r="F4" i="37" s="1"/>
  <c r="H7" i="3"/>
  <c r="G4" i="37" s="1"/>
  <c r="G3" i="16" l="1"/>
  <c r="G4" i="16"/>
  <c r="M4" i="16" s="1"/>
  <c r="C3" i="16" l="1"/>
  <c r="E3" i="25" s="1"/>
  <c r="B3" i="25" s="1"/>
  <c r="N4" i="16"/>
  <c r="L4" i="16"/>
  <c r="L5" i="16"/>
  <c r="N5" i="16"/>
  <c r="M5" i="16"/>
  <c r="O5" i="16"/>
  <c r="O4" i="16"/>
  <c r="G3" i="25" l="1"/>
  <c r="F19" i="37" s="1"/>
  <c r="D19" i="37"/>
  <c r="B19" i="37"/>
  <c r="C9" i="36" s="1"/>
  <c r="A3" i="37"/>
  <c r="A8" i="36" s="1"/>
  <c r="E3" i="37"/>
  <c r="A15" i="37"/>
  <c r="B8" i="36" s="1"/>
  <c r="E1" i="37"/>
  <c r="D1" i="37"/>
  <c r="C1" i="37"/>
  <c r="B1" i="37"/>
  <c r="A1" i="37"/>
  <c r="G4" i="31" l="1"/>
  <c r="G5" i="31"/>
  <c r="M4" i="31" l="1"/>
  <c r="O4" i="31"/>
  <c r="L4" i="31"/>
  <c r="N4" i="31"/>
  <c r="M5" i="31"/>
  <c r="O5" i="31"/>
  <c r="L5" i="31"/>
  <c r="N5" i="31"/>
  <c r="J4" i="38" l="1"/>
  <c r="I42" i="37" s="1"/>
  <c r="H4" i="38"/>
  <c r="G42" i="37" s="1"/>
  <c r="I4" i="38"/>
  <c r="H42" i="37" s="1"/>
  <c r="J6" i="38" l="1"/>
  <c r="I44" i="37" s="1"/>
  <c r="H6" i="38"/>
  <c r="G44" i="37" s="1"/>
  <c r="I6" i="38"/>
  <c r="H44" i="37" s="1"/>
  <c r="G3" i="31"/>
  <c r="C3" i="31" s="1"/>
  <c r="E3" i="38" l="1"/>
  <c r="O3" i="31"/>
  <c r="N3" i="31"/>
  <c r="M3" i="31"/>
  <c r="L3" i="31"/>
  <c r="D41" i="37" l="1"/>
  <c r="B3" i="38"/>
  <c r="B41" i="37" s="1"/>
  <c r="G9" i="36" s="1"/>
  <c r="B19" i="36" s="1"/>
  <c r="G3" i="38"/>
  <c r="F41" i="37" s="1"/>
  <c r="J3" i="38"/>
  <c r="I41" i="37" s="1"/>
  <c r="H3" i="38"/>
  <c r="G41" i="37" s="1"/>
  <c r="I3" i="38"/>
  <c r="H41" i="37" s="1"/>
  <c r="E19" i="36" l="1"/>
  <c r="D19" i="36"/>
  <c r="C19" i="36"/>
  <c r="G8" i="25"/>
  <c r="F21" i="37" s="1"/>
  <c r="H8" i="25"/>
  <c r="G21" i="37" s="1"/>
  <c r="I8" i="25"/>
  <c r="H21" i="37" s="1"/>
  <c r="J8" i="25"/>
  <c r="I21" i="37" s="1"/>
  <c r="G3" i="21"/>
  <c r="C3" i="21" l="1"/>
  <c r="E3" i="30" s="1"/>
  <c r="L3" i="21"/>
  <c r="N3" i="21"/>
  <c r="M3" i="21"/>
  <c r="O3" i="21"/>
  <c r="D3" i="15"/>
  <c r="C15" i="37" s="1"/>
  <c r="D23" i="37" l="1"/>
  <c r="G3" i="30"/>
  <c r="F23" i="37" s="1"/>
  <c r="B3" i="30"/>
  <c r="B23" i="37" s="1"/>
  <c r="D9" i="36" s="1"/>
  <c r="J3" i="30"/>
  <c r="I23" i="37" s="1"/>
  <c r="I3" i="30"/>
  <c r="H23" i="37" s="1"/>
  <c r="H3" i="30"/>
  <c r="G23" i="37" s="1"/>
  <c r="F20" i="37"/>
  <c r="G20" i="37"/>
  <c r="H20" i="37"/>
  <c r="I20" i="37"/>
  <c r="N3" i="16"/>
  <c r="L3" i="16"/>
  <c r="M3" i="16"/>
  <c r="O3" i="16"/>
  <c r="C16" i="36" l="1"/>
  <c r="D16" i="36"/>
  <c r="B16" i="36"/>
  <c r="E16" i="36"/>
  <c r="J3" i="25"/>
  <c r="I19" i="37" s="1"/>
  <c r="H3" i="25"/>
  <c r="G19" i="37" s="1"/>
  <c r="I3" i="25"/>
  <c r="H19" i="37" s="1"/>
  <c r="G9" i="15"/>
  <c r="F18" i="37" s="1"/>
  <c r="I9" i="15"/>
  <c r="H18" i="37" s="1"/>
  <c r="H9" i="15"/>
  <c r="G18" i="37" s="1"/>
  <c r="J9" i="15"/>
  <c r="I18" i="37" s="1"/>
  <c r="H8" i="15"/>
  <c r="G17" i="37" s="1"/>
  <c r="J8" i="15"/>
  <c r="I17" i="37" s="1"/>
  <c r="G8" i="15"/>
  <c r="F17" i="37" s="1"/>
  <c r="I8" i="15"/>
  <c r="H17" i="37" s="1"/>
  <c r="G3" i="4" l="1"/>
  <c r="N4" i="1"/>
  <c r="O3" i="1"/>
  <c r="C3" i="4" l="1"/>
  <c r="E3" i="15" s="1"/>
  <c r="E6" i="15"/>
  <c r="O3" i="4"/>
  <c r="L3" i="4"/>
  <c r="N3" i="4"/>
  <c r="M3" i="4"/>
  <c r="M4" i="1"/>
  <c r="O4" i="1"/>
  <c r="L4" i="1"/>
  <c r="N3" i="1"/>
  <c r="M3" i="1"/>
  <c r="D15" i="37" l="1"/>
  <c r="B3" i="15"/>
  <c r="D16" i="37"/>
  <c r="E15" i="36"/>
  <c r="C15" i="36"/>
  <c r="B15" i="36"/>
  <c r="D15" i="36"/>
  <c r="G6" i="15"/>
  <c r="F16" i="37" s="1"/>
  <c r="H6" i="15"/>
  <c r="G16" i="37" s="1"/>
  <c r="I6" i="15"/>
  <c r="H16" i="37" s="1"/>
  <c r="J6" i="15"/>
  <c r="I16" i="37" s="1"/>
  <c r="B15" i="37" l="1"/>
  <c r="B9" i="36" s="1"/>
  <c r="J3" i="15"/>
  <c r="I15" i="37" s="1"/>
  <c r="I3" i="15"/>
  <c r="H15" i="37" s="1"/>
  <c r="H3" i="15"/>
  <c r="G15" i="37" s="1"/>
  <c r="G3" i="15"/>
  <c r="F15" i="37" s="1"/>
  <c r="J3" i="3"/>
  <c r="I3" i="37" s="1"/>
  <c r="B3" i="37"/>
  <c r="B50" i="37" s="1"/>
  <c r="B3" i="36" s="1"/>
  <c r="I3" i="3"/>
  <c r="H3" i="37" s="1"/>
  <c r="G3" i="3"/>
  <c r="F3" i="37" s="1"/>
  <c r="H3" i="3"/>
  <c r="G3" i="37" s="1"/>
  <c r="B14" i="36" l="1"/>
  <c r="E14" i="36"/>
  <c r="A9" i="36"/>
  <c r="D13" i="36" s="1"/>
  <c r="D14" i="36"/>
  <c r="C14" i="36"/>
  <c r="E13" i="36" l="1"/>
  <c r="C13" i="36"/>
  <c r="B13" i="36"/>
  <c r="H4" i="35" l="1"/>
  <c r="G33" i="37" s="1"/>
  <c r="J4" i="35"/>
  <c r="I33" i="37" s="1"/>
  <c r="H6" i="35"/>
  <c r="G35" i="37" s="1"/>
  <c r="J6" i="35"/>
  <c r="I35" i="37" s="1"/>
  <c r="H5" i="35"/>
  <c r="G34" i="37" s="1"/>
  <c r="J5" i="35"/>
  <c r="I34" i="37" s="1"/>
  <c r="I6" i="35"/>
  <c r="H35" i="37" s="1"/>
  <c r="I4" i="35"/>
  <c r="H33" i="37" s="1"/>
  <c r="G3" i="35"/>
  <c r="F32" i="37" s="1"/>
  <c r="I5" i="35"/>
  <c r="H34" i="37" s="1"/>
  <c r="H3" i="35"/>
  <c r="G32" i="37" s="1"/>
  <c r="I3" i="35"/>
  <c r="H32" i="37" s="1"/>
  <c r="J3" i="35"/>
  <c r="I32" i="37" s="1"/>
  <c r="D17" i="36" l="1"/>
  <c r="D20" i="36" s="1"/>
  <c r="C17" i="36"/>
  <c r="C20" i="36" s="1"/>
  <c r="E17" i="36"/>
  <c r="E20" i="36" s="1"/>
  <c r="B17" i="36"/>
  <c r="B20" i="36" s="1"/>
</calcChain>
</file>

<file path=xl/sharedStrings.xml><?xml version="1.0" encoding="utf-8"?>
<sst xmlns="http://schemas.openxmlformats.org/spreadsheetml/2006/main" count="901" uniqueCount="528">
  <si>
    <t>Fin</t>
  </si>
  <si>
    <t>Semaforo</t>
  </si>
  <si>
    <t>Indicador</t>
  </si>
  <si>
    <t>Propósito</t>
  </si>
  <si>
    <t>Componente</t>
  </si>
  <si>
    <t>Avance</t>
  </si>
  <si>
    <t>Meta</t>
  </si>
  <si>
    <t>Unidad de medida</t>
  </si>
  <si>
    <t>U. R.</t>
  </si>
  <si>
    <t>Indicadores del periodo</t>
  </si>
  <si>
    <t>1er. Trimestre</t>
  </si>
  <si>
    <t>2do. Trimestre</t>
  </si>
  <si>
    <t>3cer. Trimestre</t>
  </si>
  <si>
    <t>4to. Trimestre</t>
  </si>
  <si>
    <t>Eje</t>
  </si>
  <si>
    <t>Cumplimiento del Plan Municipal de Desarrollo</t>
  </si>
  <si>
    <t>Ejes de desarrollo</t>
  </si>
  <si>
    <t>Ejes de Desarrollo</t>
  </si>
  <si>
    <t>INDICADORES DEL PERIODO</t>
  </si>
  <si>
    <t>Indicador general</t>
  </si>
  <si>
    <t>VII.- Planeación Municipal Democrática y Participativa</t>
  </si>
  <si>
    <t>MUNICIPIO DE LOS REYES, MICHOACÁN</t>
  </si>
  <si>
    <t>I. Desarrollo Social. Lograr mejores condiciones de vida en la población de la ciudadanía de los reyes, generando un cambio positivo en las relaciones con el fin de lograr un Bienestar Social.</t>
  </si>
  <si>
    <t>II. Desarrollo Económico. Incentivar el desarrollo económico de la población, mediante el fortalecimiento de las actividades productivas del Municipio, con el fin de generar prosperidad.</t>
  </si>
  <si>
    <t>III. Desarrollo Territorial y Medio Ambiente. Lograr un marco de referencia para los asentamientos humanos, actividades productivas o de protección de los recursos naturales, señalando las diferentes zonas del territorio municipal.</t>
  </si>
  <si>
    <t>IV.- Servicios Públicos Municipales.- Lograr responder a las diferentes necesidades de la sociedad reyense; así mismo  favorecer la realización efectiva del desarrollo personal, económico, la igualdad y el bienestar social.</t>
  </si>
  <si>
    <t xml:space="preserve">V.- Prevención Social de la Violencia y la Seguridad Pública.- Planear e impulsar el diseño, instrumentación y aplicación de programas de prevención social de la violencia y la delincuencia; así mismo prevenir conductas delictivas y conservar el orden público en el ámbito de competencia de la policía municipal. </t>
  </si>
  <si>
    <t>VI.- Finanzas sanas, transparencia y rendición de cuentas.- Lograr la eficiencia presupuestaria para generar transparencia y oportuna y veraz rendición de cuentas, para lograr generar confianza en la población del Municipio.</t>
  </si>
  <si>
    <t>VII.- Planeación Municipal y Desarrollo Institucional.- Lograr un desarrollo institucional óptimo, mediante la consecución de un permanente control interno, con instrumentos de planeación bien definidos.</t>
  </si>
  <si>
    <t>I. Desarrollo Social</t>
  </si>
  <si>
    <t xml:space="preserve">1.1.1. Reducción de las condiciones de pobreza del municipio. </t>
  </si>
  <si>
    <t>1.1.1.1.- Programa de coordinacion de programas Sociales.</t>
  </si>
  <si>
    <t>1.1.1.2.- Programa de atención para menores en riesgo</t>
  </si>
  <si>
    <t>1.1.1.3.- Programa Municipal de Despensas.</t>
  </si>
  <si>
    <t>1.1.1.4.- Programa de Espacios de Alimentación, Encuentro y Desarrollo</t>
  </si>
  <si>
    <t>PAMAR=(apoyos realizados/apoyos programados)*100</t>
  </si>
  <si>
    <t>DES=(Despensas entregadas/despensas programadas)*100</t>
  </si>
  <si>
    <t>EAED=(dotaciones entregadas/dotaciones programadas)*100</t>
  </si>
  <si>
    <t>1.2.1. Disminución del rezago educativo en el municipio</t>
  </si>
  <si>
    <t>LMDIF=(alumnos asistentes/alumnos asistentes programados)*100</t>
  </si>
  <si>
    <t>DESESC=(dotaciones suministradas/dotaciones programadas)*100</t>
  </si>
  <si>
    <t>Apoyos</t>
  </si>
  <si>
    <t>Despensas</t>
  </si>
  <si>
    <t>Dotaciones</t>
  </si>
  <si>
    <t>Sedesol</t>
  </si>
  <si>
    <t>Dif</t>
  </si>
  <si>
    <t>Alumnos</t>
  </si>
  <si>
    <t>1.3.1. Agilizar y mejorar los servicios públicos de salud que se proporcionan en el municipio.</t>
  </si>
  <si>
    <t>VALMED= (Vales de medicina expedidos)/(Vales programados)*100</t>
  </si>
  <si>
    <t>CASALUD=(Campañas de salud realizadas/campañas de salud programadas)*100</t>
  </si>
  <si>
    <t>VSH:(Inspecciones de vigilancia de sanidad e higiene ejecutadas/inspecciones de vigilancia de sanidad e higiene programadas)*100</t>
  </si>
  <si>
    <t>PDGUE:(acciones de prevencion del dengue realizadas/acciones de prevencion del dengue programadas)*100</t>
  </si>
  <si>
    <t>CMG=(consultas realizadas/consultas programadas)*100</t>
  </si>
  <si>
    <t>CO=(consultas odontologicas realizadas/consultas odontologicas programadas)*100</t>
  </si>
  <si>
    <t>CAS=(consultas otorgadas/consultas programadas)*100</t>
  </si>
  <si>
    <t>Oficialia</t>
  </si>
  <si>
    <t>Vales</t>
  </si>
  <si>
    <t>Campañas</t>
  </si>
  <si>
    <t>Inspecciones</t>
  </si>
  <si>
    <t>Acciones</t>
  </si>
  <si>
    <t>Consultas</t>
  </si>
  <si>
    <t>Consultas y Actividades</t>
  </si>
  <si>
    <t>1.4.1. Agilizar los procesos de escrituración y ayudar a regular los predios o fraccionamientos del municipio.</t>
  </si>
  <si>
    <t>1.4.1.1.- Programa de apoyo para escrituración</t>
  </si>
  <si>
    <t>Solicitudes</t>
  </si>
  <si>
    <t>Urbanismo</t>
  </si>
  <si>
    <t>1.5.1. Consolidación de los vínculos familiares en familias impactadas por la migración en el municipio.</t>
  </si>
  <si>
    <t>MIG=(ASMM*0.33)+(FAM*0.33)+(PMENDAJERAS*0.33)</t>
  </si>
  <si>
    <t>1.5.1.1.- Programa de Asesoría a los Migrantes del Municipio</t>
  </si>
  <si>
    <t>1.5.1.2.- Programa Fondo de Apoyo a Migrante</t>
  </si>
  <si>
    <t>1.5.1.3.- Programa Palomas Mensajeras</t>
  </si>
  <si>
    <t>ASMM=(Acciones a los migrantes  realizadas/acciones a los migrantes programadas )*100</t>
  </si>
  <si>
    <t>FAM=(Apoyo a migrantes entregados/apoyos a migrantes solicitados)*100</t>
  </si>
  <si>
    <t>PMENSAJERAS=(Personas Migrantes apoyadas/Personas Migrantes tramitantes)*100</t>
  </si>
  <si>
    <t>Personas</t>
  </si>
  <si>
    <t>Atención al Migrante</t>
  </si>
  <si>
    <t>1.5.2. Ocupar en actividades saludables, mejorar el ingreso, nutrir a través de complementos alimenticios a los adultos mayores del municipio.</t>
  </si>
  <si>
    <t>1.5.2.1.- Programa Municipal de Estancia del Adulto Mayor</t>
  </si>
  <si>
    <t>Adultos</t>
  </si>
  <si>
    <t>1.5.3. Promover la inclusión de las personas con capacidades diferentes del municipio en la sociedad.</t>
  </si>
  <si>
    <t>PCD=(APDIS*0.50)+(UBR*0.50)</t>
  </si>
  <si>
    <t>1.5.3.1.- Programa Municipal de apoyo a Personas con capacidades diferentes</t>
  </si>
  <si>
    <t>1.5.3.2.- Programa municipal de la Unidad Básica de Rehabilitación</t>
  </si>
  <si>
    <t>APDIS=(Apoyos entregados/apoyos programados)*100</t>
  </si>
  <si>
    <t>UBR= (Terapias realizadas)/(Terapias programadas)*100</t>
  </si>
  <si>
    <t xml:space="preserve">Apoyos </t>
  </si>
  <si>
    <t>Terapias</t>
  </si>
  <si>
    <t>1.5.4. Organizar a los pueblos y comunidades indígenas del municipio para que mejoren sus condiciones de vida.</t>
  </si>
  <si>
    <t>CI=(AGIN*1)</t>
  </si>
  <si>
    <t>1.5.4.1.- Programa de apoyos a la Gente Indígena</t>
  </si>
  <si>
    <t>AGIN=(Apoyos otorgados/ solicitudes de apoyo)*100</t>
  </si>
  <si>
    <t>Asuntos indigenas</t>
  </si>
  <si>
    <t>1.6.1. Implementar políticas públicas para la equidad de género, mejorar el ingreso y disminuir la violencia y la discriminación en las mujeres del municipio.</t>
  </si>
  <si>
    <t>IGRO=(ORMU*0.50)+(DIMU*0.50)</t>
  </si>
  <si>
    <t>1.6.1.1.- Programa Orientación a las mujeres</t>
  </si>
  <si>
    <t>1.6.1.2.-Programa Día Internacional de la Mujer</t>
  </si>
  <si>
    <t>ORMU=(Asesorías Realizadas/Asesorías solicitadas)*100</t>
  </si>
  <si>
    <t>DIMU=(Eventos realizados/Eventos programados)*100</t>
  </si>
  <si>
    <t>Asesorias</t>
  </si>
  <si>
    <t>Evento</t>
  </si>
  <si>
    <t>Instituto de la mujer</t>
  </si>
  <si>
    <t>DPR=(MUDEP*1)</t>
  </si>
  <si>
    <t>MUDEP=(Servicios de mantenimiento realizados/Servicios de mantenimiento programados)*100</t>
  </si>
  <si>
    <t>Reportes</t>
  </si>
  <si>
    <t>Unidad deportiva</t>
  </si>
  <si>
    <t>ENUDEP=(Uniformes entregados a deportistas)/(Uniformes programados para entrega a deportistas)*100</t>
  </si>
  <si>
    <t>FOMDEP=(Apoyos deportivos entregados a deportistas)/(Apoyos programados para entrega a deportistas)*100</t>
  </si>
  <si>
    <t>ENBAL=(Balones entregados a deportistas)/(Balones programados para entrega a deportistas)*100</t>
  </si>
  <si>
    <t>EVEDEP=(Eventos deportivos ralizados/eventos deportivos programados)*100</t>
  </si>
  <si>
    <t>Uniformes</t>
  </si>
  <si>
    <t>Balones</t>
  </si>
  <si>
    <t>Eventos</t>
  </si>
  <si>
    <t>Dirección del deporte</t>
  </si>
  <si>
    <t>PTC=(ECURE*1)</t>
  </si>
  <si>
    <t>ECURE=(Eventos culturales y recreativos realizados/eventos culturales y recreativos programados)*100</t>
  </si>
  <si>
    <t>Dirección de Cultura y Turismo</t>
  </si>
  <si>
    <t>2.1.1. Fortalecimiento de los productores del municipio a través de mecanismos de abastecimiento de insumo agrícola que reduzcan costo de la producción</t>
  </si>
  <si>
    <t>2.1.2. Fomentar actividades agrícolas sustentables y sostenibles, que generen mayores ingresos para los productores del municipio.</t>
  </si>
  <si>
    <t>Desarrollo Rural</t>
  </si>
  <si>
    <t>2.2.1. Elevar la competitividad de la industria y el comercio municipal, instrumentando esquemas de integración de mercado, modernización  y economías de escala.locales, en coordinación con los distintos órdenes de gobierno.</t>
  </si>
  <si>
    <t>2.2.1.1.- Programa Municipal de Proyectos Productivos</t>
  </si>
  <si>
    <t>PP=(Proyectos ejecutados/proyectos programados)*100</t>
  </si>
  <si>
    <t>Proyectos</t>
  </si>
  <si>
    <t>2.3.1. Promover el turismo del Municipio.</t>
  </si>
  <si>
    <t>TRM=(PT*1)</t>
  </si>
  <si>
    <t>COSER=(PP*1)</t>
  </si>
  <si>
    <t xml:space="preserve">2.3.1.1. Programa Municipal de promoción turistica </t>
  </si>
  <si>
    <t>3.1.1 Implementar políticas públicas de crecimiento urbano eficaz, eficiente y ordenado del municipio.</t>
  </si>
  <si>
    <t>PNU=(CONIDEP*0.20)+(IEDU*0.20)+(NOMORCA*0.20)+(ECREH*0.20)+(CONOCA*0.20)</t>
  </si>
  <si>
    <t>3.1.1.1.- Programa de infraestructura deportiva.</t>
  </si>
  <si>
    <t>3.1.1.3.- Programa municipal de nomenclatura.</t>
  </si>
  <si>
    <t>3.1.1.4.- Estudio de crecimiento urbano</t>
  </si>
  <si>
    <t>3.1.1.5.-Programa de colocación de nombre de calles</t>
  </si>
  <si>
    <t>CONIDEP=(m2 de infraestrucutra deportiva construidos/ m2 de infraestructura deportiva programados)*100</t>
  </si>
  <si>
    <t xml:space="preserve"> IEDU=(m2 de infraestrucutra educativa construidos/ m2 de infraestructura educativa programados)*100</t>
  </si>
  <si>
    <t>NOMORCA=(números oficiales otorgados)/(números oficales solicitados)*100</t>
  </si>
  <si>
    <t>CONOCA=(Piezas de nombre de calles colocadas/piezas  de nombre de calles programadas)*100</t>
  </si>
  <si>
    <t>m2</t>
  </si>
  <si>
    <t>Números</t>
  </si>
  <si>
    <t>Piezas</t>
  </si>
  <si>
    <t>Obras Públicas</t>
  </si>
  <si>
    <t>Dirección de Ecologia</t>
  </si>
  <si>
    <t>PTC=(APC*0.25)+(COEM*0.25)+(CAPRIR*0.25)+(VIBYCAP*0.25)</t>
  </si>
  <si>
    <t>APC=(Eventos cubiertos/Eventos solicitados)*100</t>
  </si>
  <si>
    <t>COEM=(Servicios de emergencia atendidos/Llamadas de emergencias recibidas)*100</t>
  </si>
  <si>
    <t>CAPRIR=(Capacitaciones realizadas/ Capacitaciones programadas)*100</t>
  </si>
  <si>
    <t>VIBYCAP= (inmuebles inspeccionados / inmuebles programados)*100</t>
  </si>
  <si>
    <t>Servicios</t>
  </si>
  <si>
    <t>Capacitaciones</t>
  </si>
  <si>
    <t>Inmuebles</t>
  </si>
  <si>
    <t>Protección civil</t>
  </si>
  <si>
    <t>EMA=(ECO*1)</t>
  </si>
  <si>
    <t>ECO=(acciones de ecologia realizadas/acciones de ecologia programadas)*100</t>
  </si>
  <si>
    <t>SPM=(CALL*0.11)+(DA*0.11)+(LIM*0.11)+(RS*0.11)+(PJ*0.11)+(AP*0.11)+(MP*0.11)+(PAN*0.11)+(RAS*0.11)</t>
  </si>
  <si>
    <t>4.1.1. Dotación al municipio de la infraestructura vial necesaria para detonar el desarrollo de la cabecera municipal y de las comunidades.</t>
  </si>
  <si>
    <t>CALL=(PBAR*0.33)+LPUB*0.33)+(CPCH*0.33)</t>
  </si>
  <si>
    <t>PBAR=(m2 de bacheo y repavimentacion realizados)/(m2 de bacheo y repavimentacion programados)*100</t>
  </si>
  <si>
    <t>CPCH=(m2 construccion de pavimento de concreto hidraulico realizado/m2 construccion de pavimento de concreto hidraulico programadas)*100</t>
  </si>
  <si>
    <t>4.2.1. Dotación de la infraestructura de abasto de agua potable, conducción, tratamiento y reciclaje de aguas residuales del municipio</t>
  </si>
  <si>
    <t>DAP=(LAP*1)</t>
  </si>
  <si>
    <t>4.2.1.1.- Programa de alcantarillado  y agua potable.</t>
  </si>
  <si>
    <t>LAP=(ML de construcción de líneas de agua potable)/(ML líneas de agua potable programadas)*100</t>
  </si>
  <si>
    <t>ml</t>
  </si>
  <si>
    <t>4.3.1. Recolectar de manera eficaz y eficiente los desechos sólidos generados en el municipio, disminuyendo el impacto ambiental negativo en el municipio.</t>
  </si>
  <si>
    <t>LIM=(LMUN*1)</t>
  </si>
  <si>
    <t>4.3.1.1.- Programa de Limpieza Municipal</t>
  </si>
  <si>
    <t>LMUN=(Toneladas de residuos solidos acopiados/toneladas de residuos solidos programados)*100</t>
  </si>
  <si>
    <t>toneladas</t>
  </si>
  <si>
    <t>Servicios públicos</t>
  </si>
  <si>
    <t>4.4.1. Tratamiento de manera eficaz y eficiente los desechos sólidos generados en el municipio, disminuyendo el impacto ambiental negativo en el municipio.</t>
  </si>
  <si>
    <t>RS=(TRS*1)</t>
  </si>
  <si>
    <t>TRS=(Toneladas de residuos solidos acopiados en el relleno sanitario/toneladas de residuos solidos programados)*100</t>
  </si>
  <si>
    <t>4.5.1. Habilitación de ambientes agradables y confortables en espacios públicos del municipio.</t>
  </si>
  <si>
    <t>PJ=(MPJM*.50)+(EMAP*.50)</t>
  </si>
  <si>
    <t>4.5.1.1.- Programa de Mantenimiento de Parques y Jardines Municipales</t>
  </si>
  <si>
    <t>MPJM=(Servicios de mantenimiento realizados a parques y jardines/ servicios de mantenimiento programados de parques y jardines)*100</t>
  </si>
  <si>
    <t>Parques y jardines</t>
  </si>
  <si>
    <t>4.6.1. Mantenimiento óptimo a la red de alumbrado público del municipio.</t>
  </si>
  <si>
    <t>AP=(MAPU*1)</t>
  </si>
  <si>
    <t>4.6.1.1.- Programa de Mantenimiento de Alumbrado Publico</t>
  </si>
  <si>
    <t>MAPU=(servicios de alumbrado atendidos/servicios de alumbrado reportados)*100</t>
  </si>
  <si>
    <t>4.7.1. Implementación de medidas de inocuidad al inventario, construcción y mantenimiento en los mercados municipales.</t>
  </si>
  <si>
    <t>MP=(MANMER*1)</t>
  </si>
  <si>
    <t>4.7.1.1.- Programa de mantenimiento del mercado municipal</t>
  </si>
  <si>
    <t>MANMER=(Acciones de mantenimiento realizadas al mercado municipal)/(Acciones de mantenimiento programadas)*100</t>
  </si>
  <si>
    <t>Servicios Públicos</t>
  </si>
  <si>
    <t>4.8.1. Adecuación y dignificación de los panteones del municipio.</t>
  </si>
  <si>
    <t>PAN=(INCUERP*.50)+(EXCUERP*.50)</t>
  </si>
  <si>
    <t>4.8.1.1.-Programa de Inhumaciones de Cuerpos</t>
  </si>
  <si>
    <t>INCUERP=(inhumaciones /Defunciones)*100</t>
  </si>
  <si>
    <t>4.8.1.2.- Programa de Exhumaciones</t>
  </si>
  <si>
    <t>EXCUERP=(exhumacionesrealizadas /exhumaciones programadas)*100</t>
  </si>
  <si>
    <t xml:space="preserve">Panteon </t>
  </si>
  <si>
    <t>4.9.1. Mejorar las condiciones de inocuidad en el sacrificio de cerdos y ganado en el municipio.</t>
  </si>
  <si>
    <t>RAS=(MANRM*.50)+(CA*.50)</t>
  </si>
  <si>
    <t>4.9.1.1.- Programa de mantenimiento al Rastro Municipal.</t>
  </si>
  <si>
    <t>4.9.1.2.- Programa de Matanzas de Cerdos y Reses</t>
  </si>
  <si>
    <t>CA=(Cabezas a ejecutar/cabezas programadas</t>
  </si>
  <si>
    <t>Cabezas</t>
  </si>
  <si>
    <t>Rastro</t>
  </si>
  <si>
    <t>PSVSP=(PSVD*0.25)+(PP*0.25)+(SP*0.25)+(TRA*0.25)</t>
  </si>
  <si>
    <t>5.1.1. Fortalecimiento de las capacidades operativas y mejoramiento de la imagen de la policía municipal.</t>
  </si>
  <si>
    <t>PSVD=(EU*.50)+(ALE*.50)</t>
  </si>
  <si>
    <t>5.1.1.1.- Programa Municipal de Entrega de Uniformes.</t>
  </si>
  <si>
    <t>5.1.1.2.- Programa de Apoyo Logístico a Eventos Cívicos y Sociales</t>
  </si>
  <si>
    <t>EU= (Uniformes entregados/uniformes programados)*100</t>
  </si>
  <si>
    <t>ALE=(Apoyos logísticos realizados/apoyos logísticos solicitados)*100</t>
  </si>
  <si>
    <t>Seguridad pública</t>
  </si>
  <si>
    <t>5.2.1. Implementar operativos, que prevengan las conductas delictivas en los habitantes del municipio.</t>
  </si>
  <si>
    <t>PP=(OPERVI*0.50)+(PERDET*0.50)</t>
  </si>
  <si>
    <t>5.2.1.1.- Programa Municipal de Operativos y Rondines de Vigilancia</t>
  </si>
  <si>
    <t>5.2.1.2.- Programa municipal de personas detenidas en áreas de internación</t>
  </si>
  <si>
    <t>OPERVI=(Operativos de Vigilancia ejecutados/Operativos de vigilancia programados)*100</t>
  </si>
  <si>
    <t>PERDET=(Personas liberadas/ personas detenidas)*100</t>
  </si>
  <si>
    <t>Operativos</t>
  </si>
  <si>
    <t>5.3.1 Implementar capacitación a los elementos municipales para tener un personal eficiente.</t>
  </si>
  <si>
    <t>SP=(CCP*1)</t>
  </si>
  <si>
    <t>5.3.1.1.- Programa de capacitación del cuerpo policiaco</t>
  </si>
  <si>
    <t>CCP=(Personas capacitadas/ personas que no cuentan con capacitacion)*100</t>
  </si>
  <si>
    <t>5.4.1. Implementar operativos, que prevengan las conductas que infrinjan los reglamentos de tránsito en el Municipio.</t>
  </si>
  <si>
    <t>TRA=(CRT*1)</t>
  </si>
  <si>
    <t>CRT=(operativos de transito realizados/ operativos de transito programados)*100</t>
  </si>
  <si>
    <t>FISATRC=(TAIP*0.2)+(AC*0.2)+(ING*0.2)+(EGR*0.2)+(DP*0.2)</t>
  </si>
  <si>
    <t>6.1.1. Implementación de esquemas de trasparencia de las operaciones administrativas del Ayuntamiento.</t>
  </si>
  <si>
    <t>TAIP(APOT*0.50)+(ASOI*0.50)</t>
  </si>
  <si>
    <t>6.1.1.2.- Programa de atención a solicitudes de información</t>
  </si>
  <si>
    <t>APOT=(Actualizaciones realizadas/Actualizaciones programadas)*100</t>
  </si>
  <si>
    <t>ASOI=(Solicitudes recibidas/Solicitudes programadas)*100</t>
  </si>
  <si>
    <t>Actualizaciones</t>
  </si>
  <si>
    <t>Contraloría</t>
  </si>
  <si>
    <t>6.2.1. Ofrecer a la ciudadanía cuentas claras en el ejercicio de los recursos públicos y apegar los sistemas de información a la legislación vigente en materia de transparencia y acceso a la información pública.</t>
  </si>
  <si>
    <t>AC=(PA*0.33)+(AGP*0.33)+(REF*0.33)</t>
  </si>
  <si>
    <t>6.2.1.1.- Programa de difusión y publicidad</t>
  </si>
  <si>
    <t>6.2.1.2- Programa de sigilación de la correcta aplicación del gasto publico</t>
  </si>
  <si>
    <t>6.2.1.3.- Programa de revisión de los estados financieros de la tesorería  municipal</t>
  </si>
  <si>
    <t>PA=(Publicaciones elaboradas/Eventos realizados)*100</t>
  </si>
  <si>
    <t>AGP=(Revisiones realizadas/revisiones programadas)*100</t>
  </si>
  <si>
    <t>REF=(Revisiones de los estados financieros realizadas/Revisiones de los estados financieros programadas)*100</t>
  </si>
  <si>
    <t>Publicaciones</t>
  </si>
  <si>
    <t>Revisiones</t>
  </si>
  <si>
    <t>Comunicación</t>
  </si>
  <si>
    <t>6.3.1. Ejercer de manera responsable los recursos públicos del municipio, bajo los principios de austeridad, eficacia  y eficiencia.</t>
  </si>
  <si>
    <t>ING=(PERE*1)</t>
  </si>
  <si>
    <t>6.3.1.1.- Programa de Eficiencia Recaudatoria</t>
  </si>
  <si>
    <t>PERE= (Ingresos obtenidos/ Ingresos programados)*100</t>
  </si>
  <si>
    <t>6.4.1. Ejercicio del gasto corriente de manera responsable, eficaz y eficiente, observando el principio de austeridad.</t>
  </si>
  <si>
    <t>6.4.1.1.-Proyecto de Presupuesto de Egresos Aprobado</t>
  </si>
  <si>
    <t>PPE= (Presupuesto de Egresos realizados / Presupuesto de Egresos aprobado)*100</t>
  </si>
  <si>
    <t>Pesos</t>
  </si>
  <si>
    <t>Tesoreria</t>
  </si>
  <si>
    <t>Presupuesto</t>
  </si>
  <si>
    <t>6.5.1. Implementación de esquemas de rendición de cuentas oportunos y veraces</t>
  </si>
  <si>
    <t>DP=(PEITA*1)</t>
  </si>
  <si>
    <t>6.5.1.1.- Programa de Informes Financieros</t>
  </si>
  <si>
    <t xml:space="preserve">PEITA= Infromes Financieros Realizados / Informes Financieros Entregados a ASM)*100 </t>
  </si>
  <si>
    <t>Informes</t>
  </si>
  <si>
    <t>7.1.1. Implementación de las bases para un sistema de gestión de recurso humano en el ayuntamiento.</t>
  </si>
  <si>
    <t>ORG=(EXCOL*0.20)+(UNIPER*0.20)+(APLOG*0.20)+(EXPVAL*0.20)+(ADQMOB*0.20)</t>
  </si>
  <si>
    <t>7.1.1.1.- Programa Municipal de Expedientes de Colaboradores</t>
  </si>
  <si>
    <t>7.1.1.2.- Programa Municipal de Adquisicion de Uniformes al personal</t>
  </si>
  <si>
    <t>7.1.1.3- Programa municipal de apoyo logístico a diferentes dependencias</t>
  </si>
  <si>
    <t>7.1.1.4.- Programa municipal de expedicion de vales.</t>
  </si>
  <si>
    <t>UNIPER= (Uniformes entregados / Total de empleados)*100</t>
  </si>
  <si>
    <t>APLOG=(Apoyo logístico realizado/apoyo logístico solicitado)*100</t>
  </si>
  <si>
    <t>EXPVAL=(Vales expedidos/ Vales programados)*100</t>
  </si>
  <si>
    <t>ADQMOB=( Mobiliario Adquirido/ Mobiliario Programado)*100</t>
  </si>
  <si>
    <t>Adquisiciones</t>
  </si>
  <si>
    <t>7.2.1. Mecanismos para la ejecución, control, seguimiento y evaluación municipal.</t>
  </si>
  <si>
    <t>EVMPAL=(PLTRA*0.50)+(VCPDM*0.50)</t>
  </si>
  <si>
    <t>7.2.1.1.- Programa de Presentación de Plan de Trabajo Anual al Ayuntamiento</t>
  </si>
  <si>
    <t>7.2.1.2.- Programa de  Verificación del cumplimiento del plan de desarrollo municipal y sus programas</t>
  </si>
  <si>
    <t>PLTRA=(Plan de trabajo anual presentado/Plan de trabajo anual elaborado)*100</t>
  </si>
  <si>
    <t>VCPDM=(Acciones realizadas/acciones programadas)*100</t>
  </si>
  <si>
    <t>Plan</t>
  </si>
  <si>
    <t>7.2.2. Atención ciudadana eficaz, eficiente y oportuna.</t>
  </si>
  <si>
    <t>AE=(AUCI*0.33)+(ASEJUR*0.33)+(AJF*0.33)</t>
  </si>
  <si>
    <t>7.2.2.1.- Programa de Audiencia Ciudadana a la Sociedad del Municipio</t>
  </si>
  <si>
    <t>7.2.2.2.- Programa de Asesoria Juridica</t>
  </si>
  <si>
    <t>7.2.2.3.- Asesoría Juridica Familiar</t>
  </si>
  <si>
    <t>AUCI=(Audiencias atendidas/audiencias solicitadas)*100</t>
  </si>
  <si>
    <t>ASEJUR=(Asesorías realizadas /asesorías solicitadas)*100</t>
  </si>
  <si>
    <t>AJF=(asesorias realizadas/asesorias programadas)*100</t>
  </si>
  <si>
    <t>7.3.1. Aprovechamiento de las tecnologías de la información para la agilización de los procedimientos administrativos del ayuntamiento.</t>
  </si>
  <si>
    <t>TDI=(AEC*0.50)+(MARI*0.50)</t>
  </si>
  <si>
    <t>7.3.1.1.- Programa de Actualización de equipos de computo  en Hardware y Software</t>
  </si>
  <si>
    <t>7.3.1.2.- Programa de mantenimiento de la red interna de internet.</t>
  </si>
  <si>
    <t>AEC=(Actualizaciones Realizadas/Actualizaciones Programadas)*100</t>
  </si>
  <si>
    <t>MARI=(Mantenimiento de la red interna de internet realizados/Mantenimientos de la red interna programados)*100</t>
  </si>
  <si>
    <t>Audencias</t>
  </si>
  <si>
    <t>Presidencia</t>
  </si>
  <si>
    <t>Sindicatura</t>
  </si>
  <si>
    <t>Manteniminetos</t>
  </si>
  <si>
    <t>Informatica</t>
  </si>
  <si>
    <t>7.3.2. Reducción de la brecha digital y acceso a las tecnologías de la información en el ayuntamiento.</t>
  </si>
  <si>
    <t>ALT=(AGINT*0.50)+MAPWM*0.50)</t>
  </si>
  <si>
    <t xml:space="preserve">7.3.2.1.- Prorgama de mantenimiento de los puntos de acceso gratuito de internet </t>
  </si>
  <si>
    <t>AGINT=(Mantenimiento de Puntos de acceso realizados/Mantenimiento de Puntos de acceso programados)*100</t>
  </si>
  <si>
    <t>MAPWM=(Mantenimientos y actualizaciones de la pagina web realizados/Mantenimientos y actualizaciones de la pagina web programados)*100</t>
  </si>
  <si>
    <t>Puntos de acceso</t>
  </si>
  <si>
    <t>7.4.1. Implementación de sistemas y procedimientos que permitan mejorar la toma de decisiones del Ayuntamiento.</t>
  </si>
  <si>
    <t>PCI=(EXDOC*0.25)+(EXCSM*0.25)+(BIMU*0.25)+EDS*0.25)</t>
  </si>
  <si>
    <t>7.4.1.1.- Programa Municipal de Expedición de documentos de secretaria</t>
  </si>
  <si>
    <t>7.4.1.2.- Programa de Expedición de Cartillas del Servicio Militar Nacional</t>
  </si>
  <si>
    <t>7.4.1.3.- Programa de Patrimonio Municipal</t>
  </si>
  <si>
    <t>7.4.1.4.- Programa Municipal de Expedicion de documentos de Sindicatura</t>
  </si>
  <si>
    <t>EXDOC=(Documentos expedidos/documentos solicitados)*100</t>
  </si>
  <si>
    <t>EXCSM=(Cartillas Entregadas/Cartillas Solicitadas)*100</t>
  </si>
  <si>
    <t>EDS=(Expedicion de documentos de  realizados/expedicion de documentos programado)*100</t>
  </si>
  <si>
    <t>Documentos</t>
  </si>
  <si>
    <t>Cartillas</t>
  </si>
  <si>
    <t>Secretaria</t>
  </si>
  <si>
    <t>7.5.1. Modernizar a la administración pública municipal, a través de la implementación de sistemas, procedimientos y políticas públicas que permitan agilizar los procesos administrativos del Ayuntamiento.</t>
  </si>
  <si>
    <t>SPPPA=(CCP*0.20)+(GSEEE*0.20)+(PRODIM*0.20)+(GAIN*0.20)+(EMU*0.20)</t>
  </si>
  <si>
    <t>7.5.1.1.- Programa de creacion y modificacion de los reglamentos Municipales</t>
  </si>
  <si>
    <t>CCP=(reglamentos creados y modificados realizados/reglamentos creados y modificados programados)*100</t>
  </si>
  <si>
    <t>7.5.1.2.- Programa para generar y suministrar  energiá eléctrica, en edificaciones municipales.</t>
  </si>
  <si>
    <t>GSEEE=(suministros de energia en edificaciones municipales realizados/suministros de energia en edificaciones municipales programadas)*100</t>
  </si>
  <si>
    <t>7.5.1.3.- Programa de PRODIM.</t>
  </si>
  <si>
    <t>PRODIM=(avance de piezas de Programa de PRODIM realizados/generar piezas de Programa de PRODIMprogramadas)*100</t>
  </si>
  <si>
    <t>GAIN=(avance de piezas de gastos indirectos realizados/generar piezas de gastos indirectos  programadas)*100</t>
  </si>
  <si>
    <t>7.5.1.5.- Programa de equipamiento de mobiliario urbano.</t>
  </si>
  <si>
    <t>EMU =(piezas de equipamiento de mobiliario urbano realizados/ piezas de equipamiento de mobiliario urbano programadas)*100</t>
  </si>
  <si>
    <t>Reglamentos</t>
  </si>
  <si>
    <t>kw</t>
  </si>
  <si>
    <t>7.6.1. Realizar acciones de Cabildo que garanticen el desarrollo del municipio y la adecuada atención del ciudadano.</t>
  </si>
  <si>
    <t>ACAB=(SEAC*1)</t>
  </si>
  <si>
    <t>7.6.1.1. Programa de seguimiento  a los acuerdos de cabildo.</t>
  </si>
  <si>
    <t>Acuerdos</t>
  </si>
  <si>
    <t>7.6.2. Celebración de la agenda de Cabildo  con sentido social y visión de desarrollo integral.</t>
  </si>
  <si>
    <t>ACSS=(SECA*1)</t>
  </si>
  <si>
    <t>7.6.2.1. Programa de Sesiones de Cabildo</t>
  </si>
  <si>
    <t>SECA=(Sesiones de cabildo realizadas/sesiones de cabildo programadas) *100</t>
  </si>
  <si>
    <t>Sesiones</t>
  </si>
  <si>
    <t>Regiduria</t>
  </si>
  <si>
    <t>4.5.1.2.- Programa de Embellecimiento de Areas públicas</t>
  </si>
  <si>
    <t>EMAP=(Areas publicas mejoradas/ areas publicas programadas)*100</t>
  </si>
  <si>
    <t>Areas</t>
  </si>
  <si>
    <t>1.1 Pobreza.- Contribuir a disminuir la pobreza mediante el financiamiento de servicios públicos, obras, acciones e inversiones que beneficien directamente a la población en esa condición, mediante la colaboración en programas federales y estatales de desarrollo social y comunitario.</t>
  </si>
  <si>
    <t>1.2 Educación.- Contribuir a elevar la calidad y cobertura de la educación básica en el municipio, en coordinación con otros órdenes de gobierno.</t>
  </si>
  <si>
    <t>1.3 Salud.- Garantizar el derecho a la protección de la salud mediante una mayor inversión en infraestructura básica y en acciones de promoción de la salud.</t>
  </si>
  <si>
    <t xml:space="preserve">1.4 Vivienda.- Satisfacer la demanda de vivienda digna de la población municipal, impulsando los desarrollos habitacionales de interés social, programas de mejoramiento de la vivienda y lotes con servicios, en coordinación con las autoridades estatales y federales competentes en la materia. </t>
  </si>
  <si>
    <t>1.5 Grupos vulnerables.- Contribuir al mejoramiento de las condiciones de vida de la población en situación de vulnerabilidad social y propiciar la equidad en el acceso a las oportunidades de desarrollo.</t>
  </si>
  <si>
    <t>1.6 Igualdad de género.-  Promover la igualdad de género como estrategia transversal en las políticas públicas municipales, para contribuir al acceso equitativo de oportunidades de desarrollo.</t>
  </si>
  <si>
    <t>2.1 Agricultura.-  Atraer y retener inversión para agricultura, mediante programas municipales de productividad, aprovechamiento sustentable y promoción comercial de productos locales, en coordinación con los distintos órdenes de gobierno.</t>
  </si>
  <si>
    <t>2.2 Comercio y servicio.- Atraer y retener inversión en el sector comercial y de servicios en el municipio, mediante programas municipales de mejora regulatoria, ordenamiento y promoción comercial y de servicios locales, en coordinación con los distintos órdenes de gobierno.</t>
  </si>
  <si>
    <t>2.3 Turismo.- Incrementar la actividad turística en el municipio mediante programas de promoción y aprovechamiento sustentable de sus atractivos turísticos.</t>
  </si>
  <si>
    <t>DE=(AGT*0.25)+(AGI*0.25)+(COSER*0.2)5+(TRM*0.25)</t>
  </si>
  <si>
    <t>II. Desarrollo Económico.</t>
  </si>
  <si>
    <t xml:space="preserve">III. Desarrollo Territorial y Medio Ambiente. </t>
  </si>
  <si>
    <t>3.1 Planeación Urbana.-  Regular los usos y aprovechamientos del suelo en los centros de población del municipio, con el fin de utilizar y aprovechar el territorio de manera ordenada y sustentable.</t>
  </si>
  <si>
    <t>4.1 Calles.- Abatir el déficit de arterias viales y mantener en condiciones óptimas las arterias existentes en el sistema vial, para impulsar la movilidad y comunicación terrestre de la población.</t>
  </si>
  <si>
    <t>4.2 Drenaje y Alcantarillado.- Abatir el déficit en el servicio de drenaje en viviendas particulares y alcantarillado en arterias viales para la conducción de aguas residuales y pluviales.</t>
  </si>
  <si>
    <t>4.3 Limpia.- Garantizar la cobertura y continuidad del servicio de limpia con el fin de mantener vialidades y espacios públicos libres de residuos.</t>
  </si>
  <si>
    <t>4.4 Residuos sólidos.- Abatir el déficit en la prestación del servicio de recolección de los residuos sólidos, así como garantizar el traslado, tratamiento y disposición final de los mismos con apego a la normatividad.</t>
  </si>
  <si>
    <t>4.5 Parques y jardines.- Abatir el déficit y dar mantenimiento adecuado a los espacios públicos destinados a la convivencia social y a la recreación.</t>
  </si>
  <si>
    <t>4.6 Alumbrado público.- Abatir el déficit y dar mantenimiento adecuado a la red de alumbrado público</t>
  </si>
  <si>
    <t>4.7 Mercados públicos.- Abatir el déficit y dar mantenimiento adecuado a los espacios públicos destinados al abasto de artículos básicos.</t>
  </si>
  <si>
    <t>4.8 Panteones.- Abatir el déficit y dar mantenimiento adecuado a los espacios públicos destinados a restos humanos.</t>
  </si>
  <si>
    <t>4.9 Rastros.- Fomentar que el mayor número de sacrificios de ganado en el municipio se realice en rastros, en condiciones de sanidad e higiene.</t>
  </si>
  <si>
    <t>5.1 Previsión social de la violencia y la delincuencia.- Reducir la vulnerabilidad a la violencia y a la delincuencia de los grupos poblacionales más expuestos, atendiendo los factores de riesgo y fortaleciendo la protección, la sensibilización, el reconocimiento y la educación para identificar situaciones de violencia y formas de enfrentarla.</t>
  </si>
  <si>
    <t>5.2 Policía preventiva.- Contar con un cuerpo profesional de policía para la prevención del delito, acorde al tamaño poblacional.</t>
  </si>
  <si>
    <t>5.3 Seguridad pública.- Abatir la incidencia de delitos del fuero común en el municipio, en forma coordinada con el estado y la federación.</t>
  </si>
  <si>
    <t>5.4 Tránsito.- Reducir la siniestralidad de tránsito en el municipio, mediante un adecuado funcionamiento de las arterias viales y del flujo vehicular.</t>
  </si>
  <si>
    <t>6.1 Transparencia y acceso a la información pública.- Garantizar la transparencia y el acceso a la información pública para la ciudadanía.</t>
  </si>
  <si>
    <t>6.2 Armonización contable.- Garantizar que el municipio cumpla con los lineamientos en materia de contabilidad gubernamental y emisión de información financiera, para una adecuada rendición de cuentas a la ciudadanía.</t>
  </si>
  <si>
    <t>6.3 Ingresos.- Incentivar el manejo sostenible de las finanzas públicas municipales, impulsando las bases para el logro de balances presupuestarios sostenibles, deudas sostenibles y el uso eficiente de los recursos públicos.</t>
  </si>
  <si>
    <t>6.4 Egresos.- Promover un ejercicio del gasto público responsable, eficaz, eficiente y transparente que promueva condiciones de bienestar para la población.</t>
  </si>
  <si>
    <t>6.5 Deuda pública.- Minimizar el peso de la deuda pública en los ingresos municipales.</t>
  </si>
  <si>
    <t>7.1 Organización.- Redimensionar la estructura organizacional hasta alcanzar niveles óptimos del número de dependencias, personal y tabuladores salariales adecuados a las necesidades de la función pública.</t>
  </si>
  <si>
    <t>IV.- Servicios Públicos Municipales</t>
  </si>
  <si>
    <t>V.- Prevención Social de la Violencia y la Seguridad Pública</t>
  </si>
  <si>
    <t>VI.- Finanzas sanas, transparencia y rendición de cuentas</t>
  </si>
  <si>
    <t>7.2 Capacitación.- Contar con un instrumento de planeación y procesos que promuevan la consecución de las metas establecidas, que respalde a las autoridades municipales en la toma de decisiones encaminadas a lograr los objetivos institucionales.</t>
  </si>
  <si>
    <t>7.3 Tecnologías de la información.- Impulsar el desarrollo de las capacidades y habilidades del personal de la administración pública municipal.</t>
  </si>
  <si>
    <t>7.4 Planeación y control interno.- Impulsar el uso de las tecnologías de la información y la comunicación (TIC´s) en el desempeño de la administración pública municipal, así como en la realización de trámites y servicios ofrecidos a la población.</t>
  </si>
  <si>
    <t>7.5 Modernización de la Administración.- Actualizar a la administración pública municipal, a través de la implementación de sistemas, procedimientos y políticas públicas que permitan agilizar los procesos administrativos del Ayuntamiento.</t>
  </si>
  <si>
    <t>7.6 Ayuntamiento con sentido Social.-     Realizar acciones de Cabildo que garanticen el desarrollo del municipio y la adecuada atención del ciudadano.</t>
  </si>
  <si>
    <t>PMDI=(ORG*0.11)+(EVMPAL*0.11)+(AE*0.11)+(TDI*0.11)+(ALT*0.11)+(PCI*0.11)+(SPPPA*0.11)+(ACAB*0.11)+(ACSS*0.11)</t>
  </si>
  <si>
    <t>1.1.1.5.- Programa de apoyos de material a bajo costo.</t>
  </si>
  <si>
    <t>AMBJ=(ciudadanos beneficiados)/ ciudadanos programados)*100</t>
  </si>
  <si>
    <t>DEHO=(ciudadanos beneficiados)/ ciudadanos programados)*100</t>
  </si>
  <si>
    <t>PBZ=(DEHO*0.20)+(PAMAR*0.20)+(DES*0.20)+(EAED*0.20)+(AMBJ*0.20)</t>
  </si>
  <si>
    <t>Beneficiados</t>
  </si>
  <si>
    <t>250</t>
  </si>
  <si>
    <t>1.2.1.1.- Programa Ludoteca Municipal DIF</t>
  </si>
  <si>
    <t>1.2.1.2.- Programa Desayunos Escolares</t>
  </si>
  <si>
    <t>EDU=(LMDIF*0.50)+(DESEC*0.50)</t>
  </si>
  <si>
    <t>1.3.1.1.- Programa Municipal de Vales de Medicina.</t>
  </si>
  <si>
    <t>1.3.1.2.- Campañas de salud permanente</t>
  </si>
  <si>
    <t>1.3.1.3.- Programa de vigilancia de sanidad e higiene</t>
  </si>
  <si>
    <t>1.3.1.4.- programa de prevencion del dengue</t>
  </si>
  <si>
    <t>1.3.1.5.- Programa de consultas medicas con medicamento gratuito</t>
  </si>
  <si>
    <t>1.3.1.6.- Programa consultas odontologicas</t>
  </si>
  <si>
    <t>1.3.1.7.- Programa de atención Psicologica</t>
  </si>
  <si>
    <t>SLD=(VALMED*0.14)+(CASALUD*0.14)+(VSH*0.14)+(PDGUE*0.14)+(CMG*0.14)+(CO*0.14)+(CAS*0.14)</t>
  </si>
  <si>
    <t>1.4.1.2.- Programa de licencias de construcción</t>
  </si>
  <si>
    <t>APE=(solicitudes de apoyo para la escrituracion de desarrollos urbanos realizadas/solicitudes de apoyo para la escrituracion de desarrollos urbanos atendidas)*100</t>
  </si>
  <si>
    <t>LC=(licencias de construcción otorgadas /licencias de construcción programadas)*100</t>
  </si>
  <si>
    <t>Licencias</t>
  </si>
  <si>
    <t>VDA=(APE*0.50)+(LC*0.50)</t>
  </si>
  <si>
    <t>EAMT=(Adultos mayores que asisten/adultos programados)*100</t>
  </si>
  <si>
    <t>AM=(EAMT*1)</t>
  </si>
  <si>
    <t>1.7.1. Fomentar la cultura física y del deporte y mantener la infraestructura pública  deportiva existente en el municipio.</t>
  </si>
  <si>
    <t>1.7.2. Promoción de la cultura física y del deporte en el municipio</t>
  </si>
  <si>
    <t>1.7 Deporte y recreación.- Impulsar la implementación de programas y acciones para la creación de espacios públicos destinados a actividades físicas y lúdicas.</t>
  </si>
  <si>
    <t>1.7.2.2.- Programa municipal de fomento deportivo</t>
  </si>
  <si>
    <t>1.7.2.4.- Programa Municipal de eventos deportivos</t>
  </si>
  <si>
    <t>1.7.2.5.- Programa Municipal de participacion en eventos deportivos</t>
  </si>
  <si>
    <t>PAEDEP=(Participacion en eventos deportivos/eventos deportivos invitados)*100</t>
  </si>
  <si>
    <t>CFD=(ENUDEP*0.20)+(FOMDEP*0.20)+(ENBAL*0.20)+(EVADEP*0.20)+(PAEDEP*0.20)</t>
  </si>
  <si>
    <t>1.8 Patrimonio cultural.- Preservar el patrimonio cultural del municipio y realizar acciones de promoción de la cultura.</t>
  </si>
  <si>
    <t>1.8.1. Promocionar el arte y la cultura de los pueblos y comunidades indígenas del municipio, a través de eventos públicos y privados dentro y fuera del municipio.</t>
  </si>
  <si>
    <t>DS= (PBZ*0.083)+(EDU*0.083)+(SLD*0.083)+(VDA*0.083)+(MIG*0.083)+(AM*0.083)+(PCD*0.083)+(CI*0.083)+(IGRO*0.083)+(DPR*0.083)+(CFD*0.083)+(PTC*0.083)</t>
  </si>
  <si>
    <t>2.1.1.1.- Programa Municipal Insumos Agricolas</t>
  </si>
  <si>
    <t>2.1.2.1.- Programa Municipal de capacitaciones a productores agricolas</t>
  </si>
  <si>
    <t>IA=(Productores beneficiados/productores programados)*100</t>
  </si>
  <si>
    <t>CPA=(Capacitaciones realizadas/capacitaciones programadas )*100</t>
  </si>
  <si>
    <t>productores</t>
  </si>
  <si>
    <t>capacitaciones</t>
  </si>
  <si>
    <t>AGT= IA*1</t>
  </si>
  <si>
    <t>AGI= CPA*1</t>
  </si>
  <si>
    <t>PT=(Acciones de promocion turistica realizados/acciones de promocion turistica programados)*100</t>
  </si>
  <si>
    <t>ECREH=( Plan de crecimiento urbano realizado/Plan de crecimiento Urbano Programado)*100</t>
  </si>
  <si>
    <t>3.2.1.1.- Programa de apoyo de Protección Civil</t>
  </si>
  <si>
    <t>3.2.1.2.- Programa Municipal de Cobertura de Emergencias</t>
  </si>
  <si>
    <t>3.2.1.3.- Programa de Capacitación para primeros respondientes</t>
  </si>
  <si>
    <t>3.2.1.4.- Programa de Vistos buenos y verificaciones</t>
  </si>
  <si>
    <t>3.2.1.5.- Programa de Atención a Contingencias</t>
  </si>
  <si>
    <t>ACON=(Contingencias atendidas/ Contingencias programadas)*100</t>
  </si>
  <si>
    <t>3.3.1.1.- Programas municipales de ecologia</t>
  </si>
  <si>
    <t>3.3.1. Preservar el medio ambiente y disminuir la contaminación ambiental del municipio.</t>
  </si>
  <si>
    <t>3.3 Ecología y Medio ambiente.- Promover el aprovechamiento sustentable de la energía y la preservación o, en su caso, la restauración de los recursos naturales (aire, agua, suelo, flora y fauna) a cargo del municipio, a fin de garantizar, en concurrencia con los otros órdenes de gobierno, un medio ambiente sano.</t>
  </si>
  <si>
    <t>PTC=(APC*0.20)+(COEM*0.20)+(CAPRIR*0.20)+(VIBYCAP*0.20)+(ACON*0.20)</t>
  </si>
  <si>
    <t>3.2 Protección civil.- Cubrir las emergencias  y las contingencias que ocurran en el municipio y fortalecer a la Unidad de Protección Civil para que responda adecuadamente a las emergencias. Disminuir, tendiente a erradicar, los asentamientos humanos en zonas de riesgo, así como proteger, asistir y prevenir a la población en caso de una contingencia o desastre natural.</t>
  </si>
  <si>
    <t>3.2.1. Ejecuciones de los planes de contingencia y cobertura de servicios de emergencia municipal</t>
  </si>
  <si>
    <t>DTMA=(PNU*0.33)+(ODE*0.33)+(EMA*0.33)</t>
  </si>
  <si>
    <t>4.8.1.3.- Programa de Mantenimiento del Panteón</t>
  </si>
  <si>
    <t>MAPAN=(mantenimientos realizados /mantenimientps programadas)*100</t>
  </si>
  <si>
    <t>PAN=(INCUERP*.33)+(EXCUERP*.33)+(MAPAN*0.33)</t>
  </si>
  <si>
    <t>5.4.1.1.- Programa de cumplimieto de reglamento de transito</t>
  </si>
  <si>
    <t>6.4.1.2.-Proyecto de Ley de Ingresos</t>
  </si>
  <si>
    <t>PLI= (Ley de ingresos realizada / Ley de ingresos aprobada)*100</t>
  </si>
  <si>
    <t>Publicación</t>
  </si>
  <si>
    <t>EGR=(PPE*0.50)+(PLI*0.50)</t>
  </si>
  <si>
    <t xml:space="preserve">7.1.1.5.- Prorgama municipal de adquisiciones </t>
  </si>
  <si>
    <t>7.2.2.4.- Trabajo Social</t>
  </si>
  <si>
    <t>7.3.2.2.- Programa de mantemiento y actualización de la pagina web del municipio.</t>
  </si>
  <si>
    <t>TS=(casos atendidos/casos programadas)*100</t>
  </si>
  <si>
    <t>BIMU=(Informe de actualización del Inventario de bienes muebles e inmuebles realizados/ Informe de actualizacion del Inventario de bienes muebles e inmuebles programados )*100</t>
  </si>
  <si>
    <t>SEAC=(Acuerdos cumplidos/acuerdos pendientes) *100</t>
  </si>
  <si>
    <t>Casos</t>
  </si>
  <si>
    <t>CRPP=(m2 de construccion  y  rehabilitación de plazas públicas realizado/m2 de construcción y  rehabilitación de plazas públicas programadas)*100</t>
  </si>
  <si>
    <t>ISS=(m2 construccion de infraestructura de seguridad publica y servicios sanitarios realizado/m2 construccion de infraestructura de seguridad publica y servicios sanitarios programadas)*100</t>
  </si>
  <si>
    <t>4.1.1.4.- Programa de  construcción y  rehabilitación de plazas públicas.</t>
  </si>
  <si>
    <t>4.1.1.5.-Programa de Infraestructura de seguridad publica y servicios sanitarios.</t>
  </si>
  <si>
    <t>CALL=(PBAR*0.20)+LPUB*0.20)+(CPCH*0.20)+(CRPP*0.20)+(ISS*0.2)</t>
  </si>
  <si>
    <t>1.7.1.1.-Programa de Mantenimiento de la Unidad Deportiva</t>
  </si>
  <si>
    <t>1.7.2.1.-Programa municipal de entrega de uniformes deportivos</t>
  </si>
  <si>
    <t>1.7.2.3.-Programa municipal de entrega de balones</t>
  </si>
  <si>
    <t>1.8.1.1.- Programa de eventos culturales y recrativos</t>
  </si>
  <si>
    <t>100</t>
  </si>
  <si>
    <t>5500</t>
  </si>
  <si>
    <t>4500</t>
  </si>
  <si>
    <t>4</t>
  </si>
  <si>
    <t>220</t>
  </si>
  <si>
    <t>3.1.1.2.- Programa de extracción de agua</t>
  </si>
  <si>
    <t>LOTE</t>
  </si>
  <si>
    <t>Placas</t>
  </si>
  <si>
    <t>Contingencias</t>
  </si>
  <si>
    <t>4.1.1.1.- Programa de bacheo y Pavimentacion</t>
  </si>
  <si>
    <t>4.1.1.2.- Programa de puentes de concetro hidraulico</t>
  </si>
  <si>
    <t>4.1.1.3.- Programa de construcción de Pavimentos de concreto hidráulico y andadores</t>
  </si>
  <si>
    <t>4.4.1.1.- Programa de tratamiento de los residuos solidos</t>
  </si>
  <si>
    <t>CPCH=(m2 construcción de puentes de concreto hidraulico realizado/m2 construccion depuentes  de concreto hidraulico programadas)*100</t>
  </si>
  <si>
    <t>MANRM= manteniento realizados/mantenimiento programados)*100</t>
  </si>
  <si>
    <t>6.1.1.1.- Programa de actualización de portales de transparencia</t>
  </si>
  <si>
    <t>7.5.1.4.- Programa de gastos indirectos (FAIS 2021).</t>
  </si>
  <si>
    <t>EXCOL=(reportes de expedientes elaborados/reporte programados)*100</t>
  </si>
  <si>
    <t xml:space="preserve">Reporte de actualizacion de Expedientes </t>
  </si>
  <si>
    <t>0</t>
  </si>
  <si>
    <t>3420</t>
  </si>
  <si>
    <t>1684</t>
  </si>
  <si>
    <t>273</t>
  </si>
  <si>
    <t>1275</t>
  </si>
  <si>
    <t>111</t>
  </si>
  <si>
    <t>349</t>
  </si>
  <si>
    <t>422</t>
  </si>
  <si>
    <t>8</t>
  </si>
  <si>
    <t>168</t>
  </si>
  <si>
    <t>1933</t>
  </si>
  <si>
    <t>361</t>
  </si>
  <si>
    <t>64</t>
  </si>
  <si>
    <t>24</t>
  </si>
  <si>
    <t>19</t>
  </si>
  <si>
    <t>30</t>
  </si>
  <si>
    <t>2</t>
  </si>
  <si>
    <t>732.54</t>
  </si>
  <si>
    <t>1</t>
  </si>
  <si>
    <t>485</t>
  </si>
  <si>
    <t>16103.02</t>
  </si>
  <si>
    <t>6650</t>
  </si>
  <si>
    <t>480.70</t>
  </si>
  <si>
    <t>2262.55</t>
  </si>
  <si>
    <t>43200</t>
  </si>
  <si>
    <t>2100</t>
  </si>
  <si>
    <t>79</t>
  </si>
  <si>
    <t>12</t>
  </si>
  <si>
    <t>10425</t>
  </si>
  <si>
    <t>110</t>
  </si>
  <si>
    <t>312</t>
  </si>
  <si>
    <t>394</t>
  </si>
  <si>
    <t>278</t>
  </si>
  <si>
    <t>21</t>
  </si>
  <si>
    <t>1265</t>
  </si>
  <si>
    <t>$209,025,508.11</t>
  </si>
  <si>
    <t>5</t>
  </si>
  <si>
    <t>20</t>
  </si>
  <si>
    <t>1010</t>
  </si>
  <si>
    <t>500</t>
  </si>
  <si>
    <t>234</t>
  </si>
  <si>
    <t>920</t>
  </si>
  <si>
    <t>68</t>
  </si>
  <si>
    <t>51</t>
  </si>
  <si>
    <t>240</t>
  </si>
  <si>
    <t>2729</t>
  </si>
  <si>
    <t>118</t>
  </si>
  <si>
    <t>355</t>
  </si>
  <si>
    <t>76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</si>
</sst>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44" formatCode="_-&quot;$&quot;* #,##0.00_-;\-&quot;$&quot;* #,##0.00_-;_-&quot;$&quot;* &quot;-&quot;??_-;_-@_-"/>
    <numFmt numFmtId="43" formatCode="_-* #,##0.00_-;\-* #,##0.00_-;_-* &quot;-&quot;??_-;_-@_-"/>
  </numFmts>
  <fonts count="14" x14ac:knownFonts="1">
    <font>
      <sz val="11"/>
      <color theme="1"/>
      <name val="Calibri"/>
      <family val="2"/>
      <scheme val="minor"/>
    </font>
    <font>
      <sz val="11"/>
      <name val="Calibri"/>
      <family val="2"/>
      <scheme val="minor"/>
    </font>
    <font>
      <sz val="10"/>
      <color theme="1"/>
      <name val="Calibri"/>
      <family val="2"/>
      <scheme val="minor"/>
    </font>
    <font>
      <sz val="11"/>
      <name val="Calibri"/>
      <family val="2"/>
    </font>
    <font>
      <sz val="11"/>
      <color theme="1"/>
      <name val="Calibri"/>
      <family val="2"/>
      <scheme val="minor"/>
    </font>
    <font>
      <sz val="9"/>
      <color theme="1"/>
      <name val="Calibri"/>
      <family val="2"/>
      <scheme val="minor"/>
    </font>
    <font>
      <b/>
      <sz val="11"/>
      <color theme="1"/>
      <name val="Calibri"/>
      <family val="2"/>
      <scheme val="minor"/>
    </font>
    <font>
      <b/>
      <sz val="14"/>
      <color theme="1"/>
      <name val="Calibri"/>
      <family val="2"/>
      <scheme val="minor"/>
    </font>
    <font>
      <b/>
      <sz val="72"/>
      <color theme="1"/>
      <name val="Calibri"/>
      <family val="2"/>
      <scheme val="minor"/>
    </font>
    <font>
      <b/>
      <sz val="10"/>
      <color theme="1"/>
      <name val="Calibri"/>
      <family val="2"/>
      <scheme val="minor"/>
    </font>
    <font>
      <sz val="9"/>
      <name val="Calibri"/>
      <family val="2"/>
      <scheme val="minor"/>
    </font>
    <font>
      <sz val="10"/>
      <name val="Arial"/>
      <family val="2"/>
    </font>
    <font>
      <sz val="10"/>
      <color theme="1"/>
      <name val="Century Gothic"/>
      <family val="2"/>
    </font>
    <font>
      <sz val="12"/>
      <color theme="1"/>
      <name val="Arial Narrow"/>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s>
  <cellStyleXfs count="5">
    <xf numFmtId="0" fontId="0" fillId="0" borderId="0"/>
    <xf numFmtId="44" fontId="4" fillId="0" borderId="0" applyFont="0" applyFill="0" applyBorder="0" applyAlignment="0" applyProtection="0"/>
    <xf numFmtId="0" fontId="4" fillId="0" borderId="0"/>
    <xf numFmtId="0" fontId="4" fillId="0" borderId="0"/>
    <xf numFmtId="0" fontId="11" fillId="0" borderId="0"/>
  </cellStyleXfs>
  <cellXfs count="218">
    <xf numFmtId="0" fontId="0" fillId="0" borderId="0" xfId="0"/>
    <xf numFmtId="0" fontId="0" fillId="0" borderId="1" xfId="0" applyBorder="1"/>
    <xf numFmtId="2" fontId="0" fillId="0" borderId="0" xfId="0" applyNumberFormat="1"/>
    <xf numFmtId="4" fontId="2" fillId="0" borderId="1" xfId="0" applyNumberFormat="1" applyFont="1" applyBorder="1"/>
    <xf numFmtId="0" fontId="0" fillId="0" borderId="1" xfId="0" applyFill="1" applyBorder="1"/>
    <xf numFmtId="0" fontId="0" fillId="0" borderId="0" xfId="0" applyAlignment="1">
      <alignment wrapText="1"/>
    </xf>
    <xf numFmtId="0" fontId="1" fillId="2" borderId="1" xfId="0" applyFont="1" applyFill="1" applyBorder="1" applyAlignment="1">
      <alignment wrapText="1"/>
    </xf>
    <xf numFmtId="0" fontId="1" fillId="2" borderId="1" xfId="0" applyFont="1" applyFill="1" applyBorder="1" applyAlignment="1">
      <alignment vertical="center" wrapText="1"/>
    </xf>
    <xf numFmtId="0" fontId="0" fillId="2" borderId="1" xfId="0" applyFill="1" applyBorder="1" applyAlignment="1">
      <alignment wrapText="1"/>
    </xf>
    <xf numFmtId="2" fontId="0" fillId="0" borderId="1" xfId="0" applyNumberFormat="1" applyBorder="1"/>
    <xf numFmtId="0" fontId="0" fillId="0" borderId="1" xfId="0" applyBorder="1" applyAlignment="1">
      <alignment wrapText="1"/>
    </xf>
    <xf numFmtId="0" fontId="0" fillId="0" borderId="6" xfId="0" applyFill="1" applyBorder="1"/>
    <xf numFmtId="0" fontId="0" fillId="0" borderId="1" xfId="0" applyBorder="1" applyAlignment="1">
      <alignment horizontal="center" vertical="center" wrapText="1"/>
    </xf>
    <xf numFmtId="0" fontId="0" fillId="2" borderId="1" xfId="0" applyFill="1" applyBorder="1" applyAlignment="1">
      <alignment vertical="center" wrapText="1"/>
    </xf>
    <xf numFmtId="0" fontId="5" fillId="0" borderId="1" xfId="0" applyFont="1" applyBorder="1"/>
    <xf numFmtId="0" fontId="0" fillId="0" borderId="6" xfId="0" applyBorder="1"/>
    <xf numFmtId="0" fontId="0" fillId="0" borderId="1" xfId="0" applyFill="1" applyBorder="1" applyAlignment="1">
      <alignment horizontal="center" vertical="center" wrapText="1"/>
    </xf>
    <xf numFmtId="2" fontId="0" fillId="0" borderId="1" xfId="0" applyNumberFormat="1" applyBorder="1" applyAlignment="1">
      <alignment horizontal="center" vertical="center"/>
    </xf>
    <xf numFmtId="0" fontId="1" fillId="2" borderId="1" xfId="0" applyFont="1" applyFill="1" applyBorder="1" applyAlignment="1">
      <alignment horizontal="center" vertical="center" wrapText="1"/>
    </xf>
    <xf numFmtId="0" fontId="7" fillId="0" borderId="0" xfId="0" applyFont="1" applyBorder="1" applyAlignment="1">
      <alignment horizontal="center"/>
    </xf>
    <xf numFmtId="0" fontId="0" fillId="0" borderId="0" xfId="0" applyBorder="1" applyAlignment="1">
      <alignment horizontal="center"/>
    </xf>
    <xf numFmtId="2" fontId="8" fillId="0" borderId="0" xfId="0" applyNumberFormat="1" applyFont="1" applyBorder="1" applyAlignment="1">
      <alignment vertical="center"/>
    </xf>
    <xf numFmtId="0" fontId="0" fillId="0" borderId="0" xfId="0" applyBorder="1"/>
    <xf numFmtId="2" fontId="9" fillId="0" borderId="0" xfId="0" applyNumberFormat="1" applyFont="1" applyBorder="1" applyAlignment="1">
      <alignment horizontal="center" vertical="center"/>
    </xf>
    <xf numFmtId="0" fontId="6" fillId="0" borderId="1" xfId="0" applyFont="1" applyBorder="1" applyAlignment="1">
      <alignment horizontal="center" vertical="center"/>
    </xf>
    <xf numFmtId="2" fontId="6" fillId="0" borderId="1" xfId="0" applyNumberFormat="1" applyFont="1" applyBorder="1" applyAlignment="1">
      <alignment horizontal="center" vertical="center"/>
    </xf>
    <xf numFmtId="4" fontId="9" fillId="0" borderId="1" xfId="0" applyNumberFormat="1" applyFont="1" applyBorder="1" applyAlignment="1">
      <alignment horizontal="center" vertical="center"/>
    </xf>
    <xf numFmtId="0" fontId="2" fillId="0" borderId="0" xfId="0" applyFont="1"/>
    <xf numFmtId="4" fontId="2" fillId="0" borderId="1" xfId="0" applyNumberFormat="1" applyFont="1" applyBorder="1" applyAlignment="1">
      <alignment horizontal="center" vertical="center"/>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xf numFmtId="44" fontId="1" fillId="2" borderId="1" xfId="1" applyFont="1" applyFill="1" applyBorder="1" applyAlignment="1">
      <alignment horizontal="center" vertical="center" wrapText="1"/>
    </xf>
    <xf numFmtId="43" fontId="1" fillId="2"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1" fillId="2" borderId="1" xfId="0" applyFont="1" applyFill="1" applyBorder="1" applyAlignment="1">
      <alignment horizontal="center" vertical="center" wrapText="1"/>
    </xf>
    <xf numFmtId="0" fontId="0" fillId="0" borderId="1" xfId="0" applyBorder="1" applyAlignment="1">
      <alignment horizontal="center" vertical="center" wrapText="1"/>
    </xf>
    <xf numFmtId="2" fontId="0" fillId="0" borderId="1" xfId="0" applyNumberFormat="1" applyBorder="1" applyAlignment="1">
      <alignment horizontal="center" vertical="center"/>
    </xf>
    <xf numFmtId="0" fontId="1" fillId="2" borderId="1" xfId="0" applyFont="1" applyFill="1" applyBorder="1" applyAlignment="1">
      <alignment horizontal="center" vertical="center" wrapText="1"/>
    </xf>
    <xf numFmtId="2"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2" fontId="0" fillId="0" borderId="1" xfId="0" applyNumberFormat="1" applyBorder="1" applyAlignment="1">
      <alignment horizontal="center" vertical="center"/>
    </xf>
    <xf numFmtId="0" fontId="0" fillId="2" borderId="1" xfId="0" applyFill="1" applyBorder="1" applyAlignment="1">
      <alignment horizontal="center" vertical="center" wrapText="1"/>
    </xf>
    <xf numFmtId="0" fontId="0" fillId="0" borderId="6" xfId="0" applyBorder="1" applyAlignment="1">
      <alignment horizontal="center" vertical="center"/>
    </xf>
    <xf numFmtId="0" fontId="1" fillId="2" borderId="1" xfId="0" applyFont="1" applyFill="1" applyBorder="1" applyAlignment="1">
      <alignment horizontal="center" vertical="center" wrapText="1"/>
    </xf>
    <xf numFmtId="2" fontId="0" fillId="0" borderId="6" xfId="0" applyNumberFormat="1" applyBorder="1" applyAlignment="1">
      <alignment horizontal="center" vertical="center"/>
    </xf>
    <xf numFmtId="0" fontId="1" fillId="2" borderId="6" xfId="0" applyFont="1" applyFill="1" applyBorder="1" applyAlignment="1">
      <alignment horizontal="center" vertical="center" wrapText="1"/>
    </xf>
    <xf numFmtId="4" fontId="2" fillId="0" borderId="1" xfId="0" applyNumberFormat="1" applyFont="1" applyBorder="1" applyAlignment="1">
      <alignment wrapText="1"/>
    </xf>
    <xf numFmtId="0" fontId="0" fillId="0" borderId="0" xfId="0" applyAlignment="1">
      <alignment vertical="center"/>
    </xf>
    <xf numFmtId="0" fontId="0" fillId="0" borderId="1" xfId="0" applyBorder="1" applyAlignment="1">
      <alignment vertical="center" wrapText="1"/>
    </xf>
    <xf numFmtId="0" fontId="0" fillId="0" borderId="1" xfId="0" applyBorder="1" applyAlignment="1">
      <alignment horizontal="center" vertical="center"/>
    </xf>
    <xf numFmtId="2" fontId="0" fillId="0" borderId="1" xfId="0" applyNumberFormat="1" applyBorder="1" applyAlignment="1">
      <alignment horizontal="center" vertical="center"/>
    </xf>
    <xf numFmtId="0" fontId="1" fillId="2" borderId="1" xfId="0" applyFont="1" applyFill="1" applyBorder="1" applyAlignment="1">
      <alignment horizontal="center" vertical="center" wrapText="1"/>
    </xf>
    <xf numFmtId="2" fontId="0" fillId="0" borderId="6" xfId="0" applyNumberFormat="1" applyBorder="1" applyAlignment="1">
      <alignment horizontal="center" vertical="center"/>
    </xf>
    <xf numFmtId="0" fontId="0" fillId="0" borderId="1" xfId="0" applyBorder="1" applyAlignment="1">
      <alignment vertical="center"/>
    </xf>
    <xf numFmtId="0" fontId="10" fillId="2" borderId="0" xfId="0" applyFont="1" applyFill="1" applyAlignment="1">
      <alignment horizontal="center" vertical="center" wrapText="1"/>
    </xf>
    <xf numFmtId="0" fontId="10" fillId="2" borderId="1" xfId="0" applyFont="1" applyFill="1" applyBorder="1" applyAlignment="1">
      <alignment horizontal="center" vertical="center" wrapText="1"/>
    </xf>
    <xf numFmtId="0" fontId="1" fillId="2" borderId="1" xfId="1" applyNumberFormat="1" applyFont="1" applyFill="1" applyBorder="1" applyAlignment="1">
      <alignment horizontal="center" vertical="center" wrapText="1"/>
    </xf>
    <xf numFmtId="0" fontId="0" fillId="0" borderId="1" xfId="0" applyBorder="1" applyAlignment="1">
      <alignment horizontal="left" vertical="center" wrapText="1"/>
    </xf>
    <xf numFmtId="0" fontId="1" fillId="2" borderId="1" xfId="0" applyFont="1" applyFill="1" applyBorder="1" applyAlignment="1">
      <alignment horizontal="left" vertical="center" wrapText="1"/>
    </xf>
    <xf numFmtId="0" fontId="0" fillId="0" borderId="0" xfId="0" applyAlignment="1">
      <alignment horizontal="left" vertical="center"/>
    </xf>
    <xf numFmtId="3" fontId="1" fillId="2"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wrapText="1"/>
    </xf>
    <xf numFmtId="2" fontId="0" fillId="0" borderId="1" xfId="0" applyNumberFormat="1" applyBorder="1" applyAlignment="1">
      <alignment horizontal="center" vertical="center"/>
    </xf>
    <xf numFmtId="0" fontId="0" fillId="0" borderId="1" xfId="0" applyBorder="1" applyAlignment="1">
      <alignment horizontal="center" wrapText="1"/>
    </xf>
    <xf numFmtId="2" fontId="0" fillId="0" borderId="1" xfId="0" applyNumberFormat="1" applyBorder="1" applyAlignment="1">
      <alignment horizontal="center" vertical="center" wrapText="1"/>
    </xf>
    <xf numFmtId="0" fontId="0" fillId="4" borderId="1" xfId="0" applyFill="1" applyBorder="1" applyAlignment="1">
      <alignment horizontal="center" vertical="center" wrapText="1"/>
    </xf>
    <xf numFmtId="0" fontId="0" fillId="0" borderId="1" xfId="0" applyBorder="1" applyAlignment="1">
      <alignment horizontal="center" vertical="center"/>
    </xf>
    <xf numFmtId="2" fontId="0" fillId="0" borderId="6" xfId="0" applyNumberFormat="1" applyBorder="1" applyAlignment="1">
      <alignment horizontal="center" vertical="center" wrapText="1"/>
    </xf>
    <xf numFmtId="2" fontId="0" fillId="0" borderId="1" xfId="0" applyNumberFormat="1" applyBorder="1" applyAlignment="1">
      <alignment horizontal="center" vertical="center"/>
    </xf>
    <xf numFmtId="2" fontId="0" fillId="0" borderId="6" xfId="0" applyNumberFormat="1" applyBorder="1" applyAlignment="1">
      <alignment horizontal="center" vertical="center"/>
    </xf>
    <xf numFmtId="0" fontId="0" fillId="0" borderId="6" xfId="0" applyBorder="1" applyAlignment="1">
      <alignment horizontal="center" vertical="center" wrapText="1"/>
    </xf>
    <xf numFmtId="0" fontId="0" fillId="2" borderId="8" xfId="0" applyFill="1" applyBorder="1" applyAlignment="1">
      <alignment vertical="center" wrapText="1"/>
    </xf>
    <xf numFmtId="0" fontId="0" fillId="0" borderId="0" xfId="0" applyAlignment="1">
      <alignment horizontal="center" wrapText="1"/>
    </xf>
    <xf numFmtId="2" fontId="0" fillId="0" borderId="1" xfId="0" applyNumberFormat="1" applyBorder="1" applyAlignment="1">
      <alignment horizontal="right" vertical="center"/>
    </xf>
    <xf numFmtId="4" fontId="2" fillId="0" borderId="1" xfId="0" applyNumberFormat="1" applyFont="1" applyBorder="1" applyAlignment="1">
      <alignment horizontal="right"/>
    </xf>
    <xf numFmtId="0" fontId="0" fillId="0" borderId="1" xfId="0" applyFill="1" applyBorder="1" applyAlignment="1">
      <alignment horizontal="center"/>
    </xf>
    <xf numFmtId="4" fontId="2" fillId="0" borderId="6" xfId="0" applyNumberFormat="1" applyFont="1" applyBorder="1" applyAlignment="1">
      <alignment horizontal="center" vertical="center"/>
    </xf>
    <xf numFmtId="4" fontId="2" fillId="0" borderId="1" xfId="0" applyNumberFormat="1" applyFont="1" applyBorder="1" applyAlignment="1">
      <alignment horizontal="center" vertical="center"/>
    </xf>
    <xf numFmtId="4" fontId="2" fillId="0" borderId="13" xfId="0" applyNumberFormat="1"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2" fontId="0" fillId="0" borderId="1" xfId="0" applyNumberFormat="1" applyBorder="1" applyAlignment="1">
      <alignment horizontal="center" vertical="center"/>
    </xf>
    <xf numFmtId="2" fontId="0" fillId="0" borderId="1" xfId="0" applyNumberFormat="1" applyBorder="1" applyAlignment="1">
      <alignment horizontal="center" vertical="center" wrapText="1"/>
    </xf>
    <xf numFmtId="4" fontId="2" fillId="0" borderId="1" xfId="0" applyNumberFormat="1" applyFont="1" applyBorder="1" applyAlignment="1">
      <alignment horizontal="center" vertical="center"/>
    </xf>
    <xf numFmtId="4" fontId="2" fillId="0" borderId="6" xfId="0" applyNumberFormat="1" applyFont="1" applyBorder="1" applyAlignment="1">
      <alignment horizontal="center" vertical="center"/>
    </xf>
    <xf numFmtId="0" fontId="0" fillId="0" borderId="0" xfId="0"/>
    <xf numFmtId="2" fontId="0" fillId="0" borderId="1" xfId="0" applyNumberFormat="1" applyBorder="1" applyAlignment="1">
      <alignment vertical="center"/>
    </xf>
    <xf numFmtId="2" fontId="0" fillId="0" borderId="1" xfId="0" applyNumberFormat="1" applyBorder="1" applyAlignment="1">
      <alignment vertical="center" wrapText="1"/>
    </xf>
    <xf numFmtId="0" fontId="0" fillId="0" borderId="1" xfId="0" applyBorder="1" applyAlignment="1">
      <alignment horizontal="center" vertical="center"/>
    </xf>
    <xf numFmtId="2" fontId="9" fillId="0" borderId="1" xfId="0" applyNumberFormat="1" applyFont="1" applyBorder="1" applyAlignment="1">
      <alignment horizontal="center" vertical="center"/>
    </xf>
    <xf numFmtId="2" fontId="0" fillId="0" borderId="1" xfId="0" applyNumberFormat="1" applyBorder="1" applyAlignment="1">
      <alignment horizontal="center" vertical="center" wrapText="1"/>
    </xf>
    <xf numFmtId="0" fontId="2" fillId="0" borderId="1" xfId="0" applyFont="1" applyBorder="1" applyAlignment="1">
      <alignment horizontal="center" vertical="center"/>
    </xf>
    <xf numFmtId="2" fontId="0" fillId="0" borderId="1" xfId="0" applyNumberFormat="1" applyBorder="1" applyAlignment="1">
      <alignment horizontal="center" vertical="center"/>
    </xf>
    <xf numFmtId="4" fontId="2" fillId="0" borderId="1" xfId="0" applyNumberFormat="1" applyFont="1" applyBorder="1" applyAlignment="1">
      <alignment horizontal="center" vertical="center"/>
    </xf>
    <xf numFmtId="0" fontId="1" fillId="2" borderId="1" xfId="0" applyFont="1" applyFill="1" applyBorder="1" applyAlignment="1">
      <alignment horizontal="center" vertical="center" wrapText="1"/>
    </xf>
    <xf numFmtId="0" fontId="0" fillId="0" borderId="0" xfId="0"/>
    <xf numFmtId="0" fontId="5" fillId="0" borderId="6" xfId="0" applyFont="1" applyFill="1" applyBorder="1" applyAlignment="1"/>
    <xf numFmtId="0" fontId="6" fillId="0" borderId="1" xfId="0" applyFont="1" applyBorder="1" applyAlignment="1">
      <alignment horizontal="center" vertical="center" wrapText="1"/>
    </xf>
    <xf numFmtId="2" fontId="6" fillId="0" borderId="1" xfId="0" applyNumberFormat="1" applyFont="1" applyBorder="1" applyAlignment="1">
      <alignment horizontal="center" vertical="center" wrapText="1"/>
    </xf>
    <xf numFmtId="0" fontId="1" fillId="2" borderId="0" xfId="0" applyFont="1" applyFill="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2" fontId="0" fillId="0" borderId="1" xfId="0" applyNumberFormat="1" applyBorder="1" applyAlignment="1">
      <alignment horizontal="center" vertical="center"/>
    </xf>
    <xf numFmtId="2" fontId="0" fillId="0" borderId="6" xfId="0" applyNumberFormat="1" applyBorder="1" applyAlignment="1">
      <alignment horizontal="center" vertical="center"/>
    </xf>
    <xf numFmtId="0" fontId="0" fillId="2" borderId="6" xfId="0" applyFill="1" applyBorder="1" applyAlignment="1">
      <alignment horizontal="center" vertical="center" wrapText="1"/>
    </xf>
    <xf numFmtId="0" fontId="0" fillId="0" borderId="6" xfId="0" applyBorder="1" applyAlignment="1">
      <alignment horizontal="center" vertical="center"/>
    </xf>
    <xf numFmtId="0" fontId="1" fillId="2" borderId="6" xfId="0" applyFont="1" applyFill="1" applyBorder="1" applyAlignment="1">
      <alignment horizontal="center" vertical="center" wrapText="1"/>
    </xf>
    <xf numFmtId="4" fontId="2" fillId="0" borderId="1" xfId="0" applyNumberFormat="1" applyFont="1" applyBorder="1" applyAlignment="1">
      <alignment horizontal="center" vertical="center"/>
    </xf>
    <xf numFmtId="0" fontId="1" fillId="2" borderId="1" xfId="0" applyFont="1" applyFill="1" applyBorder="1" applyAlignment="1">
      <alignment horizontal="center" vertical="center" wrapText="1"/>
    </xf>
    <xf numFmtId="0" fontId="0" fillId="0" borderId="1" xfId="0" applyBorder="1" applyAlignment="1">
      <alignment horizontal="center" vertical="center" wrapText="1"/>
    </xf>
    <xf numFmtId="2" fontId="0" fillId="0" borderId="1" xfId="0" applyNumberFormat="1" applyBorder="1" applyAlignment="1">
      <alignment horizontal="center" vertical="center"/>
    </xf>
    <xf numFmtId="4" fontId="2" fillId="0" borderId="1" xfId="0" applyNumberFormat="1" applyFont="1" applyBorder="1" applyAlignment="1">
      <alignment horizontal="center" vertical="center"/>
    </xf>
    <xf numFmtId="0" fontId="1" fillId="2" borderId="1" xfId="0" applyFont="1" applyFill="1" applyBorder="1" applyAlignment="1">
      <alignment horizontal="center" vertical="center" wrapText="1"/>
    </xf>
    <xf numFmtId="2" fontId="0" fillId="0" borderId="1" xfId="0" applyNumberFormat="1" applyBorder="1" applyAlignment="1">
      <alignment horizontal="center" vertical="center"/>
    </xf>
    <xf numFmtId="49" fontId="13" fillId="0" borderId="1" xfId="0" applyNumberFormat="1" applyFont="1" applyFill="1" applyBorder="1" applyAlignment="1">
      <alignment horizontal="center" vertical="center"/>
    </xf>
    <xf numFmtId="0" fontId="13" fillId="0" borderId="1" xfId="0" applyNumberFormat="1" applyFont="1" applyFill="1" applyBorder="1" applyAlignment="1">
      <alignment horizontal="center" vertical="center"/>
    </xf>
    <xf numFmtId="0" fontId="1" fillId="2" borderId="1" xfId="0" applyNumberFormat="1" applyFont="1" applyFill="1" applyBorder="1" applyAlignment="1">
      <alignment horizontal="center" vertical="center" wrapText="1"/>
    </xf>
    <xf numFmtId="8" fontId="13" fillId="0" borderId="1" xfId="0" applyNumberFormat="1" applyFont="1" applyFill="1" applyBorder="1" applyAlignment="1">
      <alignment horizontal="center" vertical="center"/>
    </xf>
    <xf numFmtId="0" fontId="7" fillId="0" borderId="0" xfId="0" applyFont="1"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0" borderId="10" xfId="0" applyBorder="1" applyAlignment="1">
      <alignment horizontal="center"/>
    </xf>
    <xf numFmtId="2" fontId="8" fillId="0" borderId="11" xfId="0" applyNumberFormat="1" applyFont="1" applyBorder="1" applyAlignment="1">
      <alignment horizontal="center" vertical="center"/>
    </xf>
    <xf numFmtId="2" fontId="8" fillId="0" borderId="0" xfId="0" applyNumberFormat="1" applyFont="1" applyBorder="1" applyAlignment="1">
      <alignment horizontal="center" vertical="center"/>
    </xf>
    <xf numFmtId="2" fontId="8" fillId="0" borderId="12" xfId="0" applyNumberFormat="1" applyFont="1" applyBorder="1" applyAlignment="1">
      <alignment horizontal="center" vertical="center"/>
    </xf>
    <xf numFmtId="0" fontId="0" fillId="0" borderId="1" xfId="0" applyBorder="1" applyAlignment="1">
      <alignment horizontal="center" vertical="center"/>
    </xf>
    <xf numFmtId="2" fontId="9" fillId="0" borderId="1" xfId="0" applyNumberFormat="1" applyFont="1" applyBorder="1" applyAlignment="1">
      <alignment horizontal="center" vertical="center"/>
    </xf>
    <xf numFmtId="0" fontId="6" fillId="0" borderId="1" xfId="0" applyFont="1" applyBorder="1" applyAlignment="1">
      <alignment horizontal="center" wrapText="1"/>
    </xf>
    <xf numFmtId="0" fontId="0" fillId="0" borderId="1" xfId="0" applyBorder="1" applyAlignment="1">
      <alignment horizontal="left" wrapText="1"/>
    </xf>
    <xf numFmtId="2" fontId="0" fillId="0" borderId="1" xfId="0" applyNumberFormat="1" applyBorder="1" applyAlignment="1">
      <alignment horizontal="center" vertical="center" wrapText="1"/>
    </xf>
    <xf numFmtId="0" fontId="0" fillId="0" borderId="1" xfId="0" applyBorder="1" applyAlignment="1">
      <alignment horizontal="center" vertical="center" wrapText="1"/>
    </xf>
    <xf numFmtId="2" fontId="0" fillId="0" borderId="1" xfId="0" applyNumberForma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2" fontId="0" fillId="0" borderId="6" xfId="0" applyNumberFormat="1" applyBorder="1" applyAlignment="1">
      <alignment horizontal="center" vertical="center"/>
    </xf>
    <xf numFmtId="2" fontId="0" fillId="0" borderId="7" xfId="0" applyNumberFormat="1" applyBorder="1" applyAlignment="1">
      <alignment horizontal="center" vertical="center"/>
    </xf>
    <xf numFmtId="2" fontId="0" fillId="0" borderId="8" xfId="0" applyNumberFormat="1" applyBorder="1" applyAlignment="1">
      <alignment horizontal="center" vertical="center"/>
    </xf>
    <xf numFmtId="2" fontId="0" fillId="0" borderId="1" xfId="0" applyNumberFormat="1" applyBorder="1" applyAlignment="1">
      <alignment horizontal="right" vertical="center"/>
    </xf>
    <xf numFmtId="2" fontId="0" fillId="2" borderId="1" xfId="0" applyNumberFormat="1" applyFill="1" applyBorder="1" applyAlignment="1">
      <alignment horizontal="center" vertical="center" wrapText="1"/>
    </xf>
    <xf numFmtId="0" fontId="0" fillId="0" borderId="1" xfId="0" applyBorder="1" applyAlignment="1">
      <alignment horizontal="center" wrapText="1"/>
    </xf>
    <xf numFmtId="0" fontId="0" fillId="0" borderId="1" xfId="0" applyBorder="1" applyAlignment="1">
      <alignment horizontal="center"/>
    </xf>
    <xf numFmtId="0" fontId="0" fillId="0" borderId="1" xfId="0" applyBorder="1" applyAlignment="1">
      <alignment horizontal="right"/>
    </xf>
    <xf numFmtId="0" fontId="0" fillId="0" borderId="6" xfId="0" applyBorder="1" applyAlignment="1">
      <alignment horizontal="center"/>
    </xf>
    <xf numFmtId="0" fontId="0" fillId="0" borderId="8" xfId="0" applyBorder="1" applyAlignment="1">
      <alignment horizontal="center"/>
    </xf>
    <xf numFmtId="4" fontId="2" fillId="0" borderId="1" xfId="0" applyNumberFormat="1" applyFont="1" applyBorder="1" applyAlignment="1">
      <alignment horizontal="right"/>
    </xf>
    <xf numFmtId="2" fontId="0" fillId="0" borderId="6" xfId="0" applyNumberFormat="1" applyBorder="1" applyAlignment="1">
      <alignment horizontal="center" vertical="center" wrapText="1"/>
    </xf>
    <xf numFmtId="2" fontId="0" fillId="0" borderId="7" xfId="0" applyNumberFormat="1" applyBorder="1" applyAlignment="1">
      <alignment horizontal="center" vertical="center" wrapText="1"/>
    </xf>
    <xf numFmtId="2" fontId="0" fillId="0" borderId="8" xfId="0" applyNumberFormat="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2" fontId="0" fillId="0" borderId="6" xfId="0" applyNumberFormat="1" applyFill="1" applyBorder="1" applyAlignment="1">
      <alignment horizontal="center" vertical="center"/>
    </xf>
    <xf numFmtId="2" fontId="0" fillId="0" borderId="7" xfId="0" applyNumberFormat="1" applyFill="1" applyBorder="1" applyAlignment="1">
      <alignment horizontal="center" vertical="center"/>
    </xf>
    <xf numFmtId="2" fontId="0" fillId="0" borderId="8" xfId="0" applyNumberFormat="1" applyFill="1"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2" borderId="1" xfId="0" applyFill="1" applyBorder="1" applyAlignment="1">
      <alignment horizontal="center" vertical="center" wrapText="1"/>
    </xf>
    <xf numFmtId="0" fontId="0" fillId="0" borderId="6" xfId="0" applyBorder="1" applyAlignment="1">
      <alignment horizontal="center" wrapText="1"/>
    </xf>
    <xf numFmtId="2" fontId="0" fillId="0" borderId="6" xfId="0" applyNumberFormat="1" applyBorder="1" applyAlignment="1">
      <alignment horizontal="center"/>
    </xf>
    <xf numFmtId="2" fontId="0" fillId="0" borderId="7" xfId="0" applyNumberFormat="1" applyBorder="1" applyAlignment="1">
      <alignment horizontal="center"/>
    </xf>
    <xf numFmtId="2" fontId="0" fillId="0" borderId="8" xfId="0" applyNumberFormat="1" applyBorder="1" applyAlignment="1">
      <alignment horizontal="center"/>
    </xf>
    <xf numFmtId="4" fontId="2" fillId="0" borderId="6" xfId="0" applyNumberFormat="1" applyFont="1" applyBorder="1" applyAlignment="1">
      <alignment horizontal="center"/>
    </xf>
    <xf numFmtId="4" fontId="2" fillId="0" borderId="7" xfId="0" applyNumberFormat="1" applyFont="1" applyBorder="1" applyAlignment="1">
      <alignment horizontal="center"/>
    </xf>
    <xf numFmtId="4" fontId="2" fillId="0" borderId="8" xfId="0" applyNumberFormat="1" applyFont="1" applyBorder="1" applyAlignment="1">
      <alignment horizontal="center"/>
    </xf>
    <xf numFmtId="0" fontId="0" fillId="0" borderId="1" xfId="0" applyFill="1" applyBorder="1" applyAlignment="1">
      <alignment horizontal="center"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2" borderId="6" xfId="0" applyFill="1" applyBorder="1" applyAlignment="1">
      <alignment horizontal="left" vertical="center" wrapText="1"/>
    </xf>
    <xf numFmtId="0" fontId="0" fillId="2" borderId="7" xfId="0" applyFill="1" applyBorder="1" applyAlignment="1">
      <alignment horizontal="left" vertical="center" wrapText="1"/>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xf>
    <xf numFmtId="4" fontId="2"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xf>
    <xf numFmtId="0" fontId="3" fillId="3" borderId="1" xfId="0" applyFont="1" applyFill="1" applyBorder="1" applyAlignment="1">
      <alignment horizontal="center" vertical="center" wrapText="1"/>
    </xf>
    <xf numFmtId="4" fontId="2" fillId="0" borderId="6" xfId="0" applyNumberFormat="1" applyFont="1" applyBorder="1" applyAlignment="1">
      <alignment horizontal="center" vertical="center"/>
    </xf>
    <xf numFmtId="4" fontId="2" fillId="0" borderId="7" xfId="0" applyNumberFormat="1" applyFont="1" applyBorder="1" applyAlignment="1">
      <alignment horizontal="center" vertical="center"/>
    </xf>
    <xf numFmtId="4" fontId="2" fillId="0" borderId="8" xfId="0" applyNumberFormat="1" applyFont="1" applyBorder="1" applyAlignment="1">
      <alignment horizontal="center" vertical="center"/>
    </xf>
    <xf numFmtId="0" fontId="1" fillId="2" borderId="1" xfId="0" applyFont="1" applyFill="1" applyBorder="1" applyAlignment="1">
      <alignment horizontal="center" vertical="center"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4" fontId="2" fillId="0" borderId="6" xfId="0" applyNumberFormat="1" applyFont="1" applyBorder="1" applyAlignment="1">
      <alignment horizontal="center" vertical="center" wrapText="1"/>
    </xf>
    <xf numFmtId="4" fontId="2" fillId="0" borderId="7" xfId="0" applyNumberFormat="1" applyFont="1" applyBorder="1" applyAlignment="1">
      <alignment horizontal="center" vertical="center" wrapText="1"/>
    </xf>
    <xf numFmtId="4" fontId="2" fillId="0" borderId="8" xfId="0" applyNumberFormat="1" applyFont="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49" fontId="0" fillId="2" borderId="6" xfId="0" applyNumberFormat="1" applyFill="1" applyBorder="1" applyAlignment="1">
      <alignment horizontal="center" vertical="center" wrapText="1"/>
    </xf>
    <xf numFmtId="49" fontId="0" fillId="2" borderId="7" xfId="0" applyNumberFormat="1" applyFill="1" applyBorder="1" applyAlignment="1">
      <alignment horizontal="center" vertical="center" wrapText="1"/>
    </xf>
    <xf numFmtId="49" fontId="0" fillId="2" borderId="8" xfId="0" applyNumberFormat="1" applyFill="1" applyBorder="1" applyAlignment="1">
      <alignment horizontal="center" vertical="center" wrapText="1"/>
    </xf>
    <xf numFmtId="0" fontId="0" fillId="0" borderId="8" xfId="0" applyBorder="1" applyAlignment="1">
      <alignment horizontal="center" wrapText="1"/>
    </xf>
    <xf numFmtId="0" fontId="0" fillId="0" borderId="4" xfId="0" applyBorder="1" applyAlignment="1">
      <alignment horizontal="center" vertical="center"/>
    </xf>
    <xf numFmtId="0" fontId="0" fillId="0" borderId="3" xfId="0" applyBorder="1" applyAlignment="1">
      <alignment horizontal="center" vertical="center"/>
    </xf>
    <xf numFmtId="0" fontId="12" fillId="0" borderId="1" xfId="2" applyFont="1" applyFill="1" applyBorder="1" applyAlignment="1">
      <alignment horizontal="center" wrapText="1"/>
    </xf>
    <xf numFmtId="0" fontId="0" fillId="0" borderId="1" xfId="0" applyBorder="1" applyAlignment="1">
      <alignment horizontal="left" vertical="center"/>
    </xf>
    <xf numFmtId="0" fontId="1" fillId="4" borderId="6" xfId="0" applyFont="1" applyFill="1" applyBorder="1" applyAlignment="1">
      <alignment horizontal="center" vertical="center"/>
    </xf>
    <xf numFmtId="0" fontId="1" fillId="4" borderId="8" xfId="0" applyFont="1" applyFill="1" applyBorder="1" applyAlignment="1">
      <alignment horizontal="center" vertical="center"/>
    </xf>
    <xf numFmtId="0" fontId="0" fillId="4" borderId="1" xfId="0" applyFill="1" applyBorder="1" applyAlignment="1">
      <alignment horizontal="center" vertical="center"/>
    </xf>
    <xf numFmtId="0" fontId="0" fillId="4" borderId="1" xfId="0"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cellXfs>
  <cellStyles count="5">
    <cellStyle name="Moneda" xfId="1" builtinId="4"/>
    <cellStyle name="Normal" xfId="0" builtinId="0"/>
    <cellStyle name="Normal 2" xfId="4"/>
    <cellStyle name="Normal 3" xfId="2"/>
    <cellStyle name="Normal 3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13553</xdr:colOff>
      <xdr:row>1</xdr:row>
      <xdr:rowOff>107157</xdr:rowOff>
    </xdr:from>
    <xdr:to>
      <xdr:col>5</xdr:col>
      <xdr:colOff>1188978</xdr:colOff>
      <xdr:row>5</xdr:row>
      <xdr:rowOff>142876</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00678" y="357188"/>
          <a:ext cx="3997206" cy="20121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20CONTRALORIA/Documents/auditoria%20de%20desempe&#241;o%202018/Escritorio/imprimir/2016%20PRESUPUESTOS/SED_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ificación_PDM"/>
      <sheetName val="Semaforo_General"/>
      <sheetName val="Semaforo_Eje_I"/>
      <sheetName val="1.1."/>
      <sheetName val="1.2."/>
      <sheetName val="Semaforo_Eje_II"/>
      <sheetName val="2.1."/>
      <sheetName val="2.2."/>
      <sheetName val="2.3."/>
      <sheetName val="2.4."/>
      <sheetName val="2.5."/>
      <sheetName val="Semaforo_Eje_III"/>
      <sheetName val="3.1."/>
      <sheetName val="3.2."/>
      <sheetName val="3.3."/>
      <sheetName val="Semaforo_Eje_IV"/>
      <sheetName val="4.2."/>
      <sheetName val="4.4."/>
      <sheetName val="4.5."/>
      <sheetName val="Semaforo_Eje_V"/>
      <sheetName val="5.1."/>
      <sheetName val="5.2."/>
      <sheetName val="5.3."/>
    </sheetNames>
    <sheetDataSet>
      <sheetData sheetId="0"/>
      <sheetData sheetId="1"/>
      <sheetData sheetId="2">
        <row r="1">
          <cell r="A1" t="str">
            <v>Eje</v>
          </cell>
          <cell r="B1" t="str">
            <v>Semaforo</v>
          </cell>
          <cell r="C1" t="str">
            <v>Fin</v>
          </cell>
          <cell r="D1" t="str">
            <v>Semaforo</v>
          </cell>
          <cell r="E1" t="str">
            <v>Indicador</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tabSelected="1" zoomScale="80" zoomScaleNormal="80" workbookViewId="0">
      <selection activeCell="B3" sqref="B3:D6"/>
    </sheetView>
  </sheetViews>
  <sheetFormatPr baseColWidth="10" defaultColWidth="0" defaultRowHeight="15" zeroHeight="1" x14ac:dyDescent="0.25"/>
  <cols>
    <col min="1" max="7" width="42.28515625" customWidth="1"/>
    <col min="8" max="16384" width="11.42578125" hidden="1"/>
  </cols>
  <sheetData>
    <row r="1" spans="1:7" ht="19.5" customHeight="1" thickBot="1" x14ac:dyDescent="0.35">
      <c r="C1" s="122" t="s">
        <v>21</v>
      </c>
      <c r="D1" s="122"/>
      <c r="E1" s="122"/>
      <c r="F1" s="19"/>
      <c r="G1" s="19"/>
    </row>
    <row r="2" spans="1:7" ht="33.75" customHeight="1" x14ac:dyDescent="0.25">
      <c r="B2" s="123" t="s">
        <v>15</v>
      </c>
      <c r="C2" s="124"/>
      <c r="D2" s="125"/>
      <c r="E2" s="20"/>
      <c r="F2" s="20"/>
    </row>
    <row r="3" spans="1:7" ht="92.25" customHeight="1" x14ac:dyDescent="0.25">
      <c r="B3" s="126">
        <f>Semaforo_General!$B$50</f>
        <v>59.775618582231345</v>
      </c>
      <c r="C3" s="127"/>
      <c r="D3" s="128"/>
      <c r="E3" s="21"/>
      <c r="F3" s="21"/>
    </row>
    <row r="4" spans="1:7" ht="15" customHeight="1" x14ac:dyDescent="0.25">
      <c r="B4" s="126"/>
      <c r="C4" s="127"/>
      <c r="D4" s="128"/>
      <c r="E4" s="21"/>
      <c r="F4" s="21"/>
    </row>
    <row r="5" spans="1:7" ht="15" customHeight="1" x14ac:dyDescent="0.25">
      <c r="B5" s="126"/>
      <c r="C5" s="127"/>
      <c r="D5" s="128"/>
      <c r="E5" s="21"/>
      <c r="F5" s="21"/>
    </row>
    <row r="6" spans="1:7" ht="15" customHeight="1" x14ac:dyDescent="0.25">
      <c r="B6" s="126"/>
      <c r="C6" s="127"/>
      <c r="D6" s="128"/>
      <c r="E6" s="21"/>
      <c r="F6" s="21"/>
    </row>
    <row r="7" spans="1:7" ht="15" customHeight="1" x14ac:dyDescent="0.25">
      <c r="A7" s="131" t="s">
        <v>16</v>
      </c>
      <c r="B7" s="131"/>
      <c r="C7" s="131"/>
      <c r="D7" s="131"/>
      <c r="E7" s="131"/>
      <c r="F7" s="131"/>
      <c r="G7" s="131"/>
    </row>
    <row r="8" spans="1:7" ht="58.5" customHeight="1" x14ac:dyDescent="0.25">
      <c r="A8" s="101" t="str">
        <f>Semaforo_General!$A$3</f>
        <v>I. Desarrollo Social</v>
      </c>
      <c r="B8" s="102" t="str">
        <f>Semaforo_General!$A$15</f>
        <v>II. Desarrollo Económico.</v>
      </c>
      <c r="C8" s="102" t="str">
        <f>Semaforo_General!$A$19</f>
        <v xml:space="preserve">III. Desarrollo Territorial y Medio Ambiente. </v>
      </c>
      <c r="D8" s="102" t="str">
        <f>Semaforo_General!$A$23</f>
        <v>IV.- Servicios Públicos Municipales</v>
      </c>
      <c r="E8" s="101" t="str">
        <f>Semaforo_General!$A$32</f>
        <v>V.- Prevención Social de la Violencia y la Seguridad Pública</v>
      </c>
      <c r="F8" s="101" t="str">
        <f>Semaforo_General!$A$36</f>
        <v>VI.- Finanzas sanas, transparencia y rendición de cuentas</v>
      </c>
      <c r="G8" s="101" t="str">
        <f>Semaforo_General!$A$41</f>
        <v>VII.- Planeación Municipal Democrática y Participativa</v>
      </c>
    </row>
    <row r="9" spans="1:7" ht="15" customHeight="1" x14ac:dyDescent="0.25">
      <c r="A9" s="93">
        <f>Semaforo_General!$B$3</f>
        <v>47.306922144979204</v>
      </c>
      <c r="B9" s="93">
        <f>Semaforo_General!$B$15</f>
        <v>20</v>
      </c>
      <c r="C9" s="93">
        <f>Semaforo_General!$B$19</f>
        <v>14.210404940587868</v>
      </c>
      <c r="D9" s="93">
        <f>Semaforo_General!$B$23</f>
        <v>115.69094219294931</v>
      </c>
      <c r="E9" s="93">
        <f>Semaforo_General!$B$32</f>
        <v>57.176388888888894</v>
      </c>
      <c r="F9" s="93">
        <f>Semaforo_General!$B$36</f>
        <v>88.083583705240656</v>
      </c>
      <c r="G9" s="93">
        <f>Semaforo_General!$B$41</f>
        <v>75.9610882029735</v>
      </c>
    </row>
    <row r="10" spans="1:7" ht="15" customHeight="1" x14ac:dyDescent="0.25">
      <c r="A10" s="22"/>
      <c r="B10" s="23"/>
      <c r="C10" s="23"/>
      <c r="D10" s="23"/>
      <c r="E10" s="23"/>
      <c r="F10" s="23"/>
      <c r="G10" s="21"/>
    </row>
    <row r="11" spans="1:7" ht="15" customHeight="1" x14ac:dyDescent="0.25">
      <c r="A11" s="129" t="s">
        <v>17</v>
      </c>
      <c r="B11" s="130" t="s">
        <v>18</v>
      </c>
      <c r="C11" s="130"/>
      <c r="D11" s="130"/>
      <c r="E11" s="130"/>
      <c r="F11" s="23"/>
      <c r="G11" s="21"/>
    </row>
    <row r="12" spans="1:7" ht="15" customHeight="1" x14ac:dyDescent="0.25">
      <c r="A12" s="129"/>
      <c r="B12" s="24" t="s">
        <v>10</v>
      </c>
      <c r="C12" s="25" t="s">
        <v>11</v>
      </c>
      <c r="D12" s="25" t="s">
        <v>12</v>
      </c>
      <c r="E12" s="25" t="s">
        <v>13</v>
      </c>
      <c r="G12" s="21"/>
    </row>
    <row r="13" spans="1:7" ht="27.75" customHeight="1" x14ac:dyDescent="0.25">
      <c r="A13" s="12" t="s">
        <v>22</v>
      </c>
      <c r="B13" s="26">
        <f>IF(A9&gt;=25,25,A9)</f>
        <v>25</v>
      </c>
      <c r="C13" s="26">
        <f>IF(A9&gt;=50,50,A9)</f>
        <v>47.306922144979204</v>
      </c>
      <c r="D13" s="26">
        <f>IF(A9&gt;=75,75,A9)</f>
        <v>47.306922144979204</v>
      </c>
      <c r="E13" s="26">
        <f>IF(A9&gt;=99.99,100,A9)</f>
        <v>47.306922144979204</v>
      </c>
      <c r="G13" s="21"/>
    </row>
    <row r="14" spans="1:7" ht="75" x14ac:dyDescent="0.25">
      <c r="A14" s="12" t="s">
        <v>23</v>
      </c>
      <c r="B14" s="26">
        <f>IF(B9&gt;=25,25,B9)</f>
        <v>20</v>
      </c>
      <c r="C14" s="26">
        <f>IF(B9&gt;=50,50,B9)</f>
        <v>20</v>
      </c>
      <c r="D14" s="26">
        <f>IF(B9&gt;=75,75,B9)</f>
        <v>20</v>
      </c>
      <c r="E14" s="26">
        <f>IF(B9&gt;=99.99,100,B9)</f>
        <v>20</v>
      </c>
    </row>
    <row r="15" spans="1:7" ht="90" x14ac:dyDescent="0.25">
      <c r="A15" s="12" t="s">
        <v>24</v>
      </c>
      <c r="B15" s="26">
        <f>IF(C9&gt;=25,25,C9)</f>
        <v>14.210404940587868</v>
      </c>
      <c r="C15" s="26">
        <f>IF(C9&gt;=50,50,C9)</f>
        <v>14.210404940587868</v>
      </c>
      <c r="D15" s="26">
        <f>IF(C9&gt;=75,75,C9)</f>
        <v>14.210404940587868</v>
      </c>
      <c r="E15" s="26">
        <f>IF(C9&gt;=99.99,100,C9)</f>
        <v>14.210404940587868</v>
      </c>
    </row>
    <row r="16" spans="1:7" ht="75" x14ac:dyDescent="0.25">
      <c r="A16" s="12" t="s">
        <v>25</v>
      </c>
      <c r="B16" s="26">
        <f>IF(D9&gt;=25,25,D9)</f>
        <v>25</v>
      </c>
      <c r="C16" s="26">
        <f>IF(D9&gt;=50,50,D9)</f>
        <v>50</v>
      </c>
      <c r="D16" s="26">
        <f>IF(D9&gt;=75,75,D9)</f>
        <v>75</v>
      </c>
      <c r="E16" s="26">
        <f>IF(D9&gt;=99.99,100,D9)</f>
        <v>100</v>
      </c>
    </row>
    <row r="17" spans="1:5" ht="120" x14ac:dyDescent="0.25">
      <c r="A17" s="12" t="s">
        <v>26</v>
      </c>
      <c r="B17" s="26">
        <f>IF(E9&gt;=25,25,E9)</f>
        <v>25</v>
      </c>
      <c r="C17" s="26">
        <f>IF(E9&gt;=50,50,E9)</f>
        <v>50</v>
      </c>
      <c r="D17" s="26">
        <f>IF(E9&gt;=75,75,E9)</f>
        <v>57.176388888888894</v>
      </c>
      <c r="E17" s="26">
        <f>IF(E9&gt;=99.99,100,E9)</f>
        <v>57.176388888888894</v>
      </c>
    </row>
    <row r="18" spans="1:5" ht="90" x14ac:dyDescent="0.25">
      <c r="A18" s="36" t="s">
        <v>27</v>
      </c>
      <c r="B18" s="26">
        <f>IF(F9&gt;=25,25,F9)</f>
        <v>25</v>
      </c>
      <c r="C18" s="26">
        <f>IF(F9&gt;=50,50,F9)</f>
        <v>50</v>
      </c>
      <c r="D18" s="26">
        <f>IF(F9&gt;=75,75,F9)</f>
        <v>75</v>
      </c>
      <c r="E18" s="26">
        <f>IF(F9&gt;=99.99,100,F9)</f>
        <v>88.083583705240656</v>
      </c>
    </row>
    <row r="19" spans="1:5" ht="90" x14ac:dyDescent="0.25">
      <c r="A19" s="36" t="s">
        <v>28</v>
      </c>
      <c r="B19" s="26">
        <f>IF(G9&gt;=25,25,G9)</f>
        <v>25</v>
      </c>
      <c r="C19" s="26">
        <f>IF(G9&gt;=50,50,G9)</f>
        <v>50</v>
      </c>
      <c r="D19" s="26">
        <f>IF(G9&gt;=75,75,G9)</f>
        <v>75</v>
      </c>
      <c r="E19" s="26">
        <f>IF(G9&gt;=99.99,100,G9)</f>
        <v>75.9610882029735</v>
      </c>
    </row>
    <row r="20" spans="1:5" x14ac:dyDescent="0.25">
      <c r="A20" s="16" t="s">
        <v>19</v>
      </c>
      <c r="B20" s="26">
        <f>(AVERAGE(B13:B17))</f>
        <v>21.842080988117573</v>
      </c>
      <c r="C20" s="26">
        <f>(AVERAGE(C13:C17))</f>
        <v>36.303465417113415</v>
      </c>
      <c r="D20" s="26">
        <f>(AVERAGE(D13:D17))</f>
        <v>42.7387431948912</v>
      </c>
      <c r="E20" s="26">
        <f>(AVERAGE(E13:E17))</f>
        <v>47.7387431948912</v>
      </c>
    </row>
  </sheetData>
  <mergeCells count="6">
    <mergeCell ref="C1:E1"/>
    <mergeCell ref="B2:D2"/>
    <mergeCell ref="B3:D6"/>
    <mergeCell ref="A11:A12"/>
    <mergeCell ref="B11:E11"/>
    <mergeCell ref="A7:G7"/>
  </mergeCells>
  <conditionalFormatting sqref="B10:B11 B3 C10:E10 F10:F11 A9:G9">
    <cfRule type="colorScale" priority="11">
      <colorScale>
        <cfvo type="num" val="0"/>
        <cfvo type="num" val="50"/>
        <cfvo type="num" val="100"/>
        <color rgb="FFF8696B"/>
        <color rgb="FFFFEB84"/>
        <color rgb="FF63BE7B"/>
      </colorScale>
    </cfRule>
  </conditionalFormatting>
  <conditionalFormatting sqref="B13">
    <cfRule type="colorScale" priority="10">
      <colorScale>
        <cfvo type="num" val="0"/>
        <cfvo type="num" val="12.5"/>
        <cfvo type="num" val="25"/>
        <color rgb="FFF8696B"/>
        <color rgb="FFFFEB84"/>
        <color rgb="FF63BE7B"/>
      </colorScale>
    </cfRule>
  </conditionalFormatting>
  <conditionalFormatting sqref="C13">
    <cfRule type="colorScale" priority="9">
      <colorScale>
        <cfvo type="num" val="25.01"/>
        <cfvo type="num" val="37.51"/>
        <cfvo type="num" val="50"/>
        <color rgb="FFF8696B"/>
        <color rgb="FFFFEB84"/>
        <color rgb="FF63BE7B"/>
      </colorScale>
    </cfRule>
  </conditionalFormatting>
  <conditionalFormatting sqref="D13">
    <cfRule type="colorScale" priority="8">
      <colorScale>
        <cfvo type="num" val="50.01"/>
        <cfvo type="num" val="62.51"/>
        <cfvo type="num" val="75"/>
        <color rgb="FFF8696B"/>
        <color rgb="FFFFEB84"/>
        <color rgb="FF63BE7B"/>
      </colorScale>
    </cfRule>
  </conditionalFormatting>
  <conditionalFormatting sqref="E13">
    <cfRule type="colorScale" priority="7">
      <colorScale>
        <cfvo type="num" val="75.010000000000005"/>
        <cfvo type="num" val="87.51"/>
        <cfvo type="num" val="100"/>
        <color rgb="FFF8696B"/>
        <color rgb="FFFFEB84"/>
        <color rgb="FF63BE7B"/>
      </colorScale>
    </cfRule>
  </conditionalFormatting>
  <conditionalFormatting sqref="B14:B19">
    <cfRule type="colorScale" priority="6">
      <colorScale>
        <cfvo type="num" val="0"/>
        <cfvo type="num" val="12.5"/>
        <cfvo type="num" val="25"/>
        <color rgb="FFF8696B"/>
        <color rgb="FFFFEB84"/>
        <color rgb="FF63BE7B"/>
      </colorScale>
    </cfRule>
  </conditionalFormatting>
  <conditionalFormatting sqref="C14:C19">
    <cfRule type="colorScale" priority="5">
      <colorScale>
        <cfvo type="num" val="25.01"/>
        <cfvo type="num" val="37.51"/>
        <cfvo type="num" val="50"/>
        <color rgb="FFF8696B"/>
        <color rgb="FFFFEB84"/>
        <color rgb="FF63BE7B"/>
      </colorScale>
    </cfRule>
  </conditionalFormatting>
  <conditionalFormatting sqref="D14:D19">
    <cfRule type="colorScale" priority="4">
      <colorScale>
        <cfvo type="num" val="50.01"/>
        <cfvo type="num" val="62.51"/>
        <cfvo type="num" val="75"/>
        <color rgb="FFF8696B"/>
        <color rgb="FFFFEB84"/>
        <color rgb="FF63BE7B"/>
      </colorScale>
    </cfRule>
  </conditionalFormatting>
  <conditionalFormatting sqref="E14:E19">
    <cfRule type="colorScale" priority="3">
      <colorScale>
        <cfvo type="num" val="75.010000000000005"/>
        <cfvo type="num" val="87.51"/>
        <cfvo type="num" val="100"/>
        <color rgb="FFF8696B"/>
        <color rgb="FFFFEB84"/>
        <color rgb="FF63BE7B"/>
      </colorScale>
    </cfRule>
  </conditionalFormatting>
  <conditionalFormatting sqref="B20">
    <cfRule type="colorScale" priority="2">
      <colorScale>
        <cfvo type="num" val="0"/>
        <cfvo type="num" val="12.5"/>
        <cfvo type="num" val="25"/>
        <color rgb="FFF8696B"/>
        <color rgb="FFFFEB84"/>
        <color rgb="FF63BE7B"/>
      </colorScale>
    </cfRule>
  </conditionalFormatting>
  <conditionalFormatting sqref="C20:E20">
    <cfRule type="colorScale" priority="1">
      <colorScale>
        <cfvo type="num" val="0"/>
        <cfvo type="num" val="12.5"/>
        <cfvo type="num" val="25"/>
        <color rgb="FFF8696B"/>
        <color rgb="FFFFEB84"/>
        <color rgb="FF63BE7B"/>
      </colorScale>
    </cfRule>
  </conditionalFormatting>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zoomScale="70" zoomScaleNormal="70" workbookViewId="0">
      <selection activeCell="H3" sqref="H3:H19"/>
    </sheetView>
  </sheetViews>
  <sheetFormatPr baseColWidth="10" defaultColWidth="0" defaultRowHeight="15" zeroHeight="1" x14ac:dyDescent="0.25"/>
  <cols>
    <col min="1" max="1" width="38" customWidth="1"/>
    <col min="2" max="2" width="31" customWidth="1"/>
    <col min="3" max="3" width="11.42578125" customWidth="1"/>
    <col min="4" max="4" width="28.85546875" customWidth="1"/>
    <col min="5" max="5" width="22.5703125" customWidth="1"/>
    <col min="6" max="6" width="29" customWidth="1"/>
    <col min="7" max="15" width="11.42578125" customWidth="1"/>
    <col min="16" max="16384" width="11.42578125" hidden="1"/>
  </cols>
  <sheetData>
    <row r="1" spans="1:15" x14ac:dyDescent="0.25">
      <c r="A1" s="129" t="s">
        <v>0</v>
      </c>
      <c r="B1" s="129" t="s">
        <v>3</v>
      </c>
      <c r="C1" s="129" t="s">
        <v>1</v>
      </c>
      <c r="D1" s="129" t="s">
        <v>2</v>
      </c>
      <c r="E1" s="129" t="s">
        <v>4</v>
      </c>
      <c r="F1" s="129" t="s">
        <v>2</v>
      </c>
      <c r="G1" s="129" t="s">
        <v>1</v>
      </c>
      <c r="H1" s="129" t="s">
        <v>5</v>
      </c>
      <c r="I1" s="155" t="s">
        <v>7</v>
      </c>
      <c r="J1" s="129" t="s">
        <v>6</v>
      </c>
      <c r="K1" s="129" t="s">
        <v>8</v>
      </c>
      <c r="L1" s="144" t="s">
        <v>9</v>
      </c>
      <c r="M1" s="144"/>
      <c r="N1" s="144"/>
      <c r="O1" s="144"/>
    </row>
    <row r="2" spans="1:15" x14ac:dyDescent="0.25">
      <c r="A2" s="129"/>
      <c r="B2" s="129"/>
      <c r="C2" s="129"/>
      <c r="D2" s="129"/>
      <c r="E2" s="129"/>
      <c r="F2" s="129"/>
      <c r="G2" s="129"/>
      <c r="H2" s="129"/>
      <c r="I2" s="157"/>
      <c r="J2" s="129"/>
      <c r="K2" s="129"/>
      <c r="L2" s="14" t="s">
        <v>10</v>
      </c>
      <c r="M2" s="14" t="s">
        <v>11</v>
      </c>
      <c r="N2" s="14" t="s">
        <v>12</v>
      </c>
      <c r="O2" s="14" t="s">
        <v>13</v>
      </c>
    </row>
    <row r="3" spans="1:15" ht="105" customHeight="1" x14ac:dyDescent="0.25">
      <c r="A3" s="152" t="s">
        <v>350</v>
      </c>
      <c r="B3" s="200" t="s">
        <v>154</v>
      </c>
      <c r="C3" s="138">
        <f>(G3*0.2)+(G4*0.2)+(G5*0.2)+(G6*0.2)+(G7*0.2)</f>
        <v>115.69094219294931</v>
      </c>
      <c r="D3" s="203" t="s">
        <v>455</v>
      </c>
      <c r="E3" s="18" t="s">
        <v>469</v>
      </c>
      <c r="F3" s="38" t="s">
        <v>156</v>
      </c>
      <c r="G3" s="17">
        <f>(H3/J3)*100</f>
        <v>0</v>
      </c>
      <c r="H3" s="119" t="s">
        <v>479</v>
      </c>
      <c r="I3" s="38" t="s">
        <v>137</v>
      </c>
      <c r="J3" s="38">
        <v>3448.47</v>
      </c>
      <c r="K3" s="38" t="s">
        <v>140</v>
      </c>
      <c r="L3" s="28">
        <f>IF(G3&gt;=25,25,G3)</f>
        <v>0</v>
      </c>
      <c r="M3" s="28">
        <f>IF(G3&gt;=50,50,G3)</f>
        <v>0</v>
      </c>
      <c r="N3" s="28">
        <f>IF(G3&gt;=75,75,G3)</f>
        <v>0</v>
      </c>
      <c r="O3" s="28">
        <f>IF(G3&gt;=99.999,100,G3)</f>
        <v>0</v>
      </c>
    </row>
    <row r="4" spans="1:15" ht="75" x14ac:dyDescent="0.25">
      <c r="A4" s="153"/>
      <c r="B4" s="201"/>
      <c r="C4" s="139"/>
      <c r="D4" s="204"/>
      <c r="E4" s="45" t="s">
        <v>470</v>
      </c>
      <c r="F4" s="45" t="s">
        <v>473</v>
      </c>
      <c r="G4" s="37">
        <f>(H4/J4)*100</f>
        <v>0</v>
      </c>
      <c r="H4" s="119" t="s">
        <v>479</v>
      </c>
      <c r="I4" s="45" t="s">
        <v>137</v>
      </c>
      <c r="J4" s="45">
        <v>226.92</v>
      </c>
      <c r="K4" s="45" t="s">
        <v>140</v>
      </c>
      <c r="L4" s="28">
        <f>IF(G4&gt;=25,25,G4)</f>
        <v>0</v>
      </c>
      <c r="M4" s="28">
        <f>IF(G4&gt;=50,50,G4)</f>
        <v>0</v>
      </c>
      <c r="N4" s="28">
        <f>IF(G4&gt;=75,75,G4)</f>
        <v>0</v>
      </c>
      <c r="O4" s="28">
        <f>IF(G4&gt;=99.999,100,G4)</f>
        <v>0</v>
      </c>
    </row>
    <row r="5" spans="1:15" ht="90" x14ac:dyDescent="0.25">
      <c r="A5" s="153"/>
      <c r="B5" s="201"/>
      <c r="C5" s="139"/>
      <c r="D5" s="204"/>
      <c r="E5" s="45" t="s">
        <v>471</v>
      </c>
      <c r="F5" s="45" t="s">
        <v>157</v>
      </c>
      <c r="G5" s="37">
        <f>(H5/J5)*100</f>
        <v>67.171708744700283</v>
      </c>
      <c r="H5" s="119" t="s">
        <v>499</v>
      </c>
      <c r="I5" s="45" t="s">
        <v>137</v>
      </c>
      <c r="J5" s="45">
        <v>23972.92</v>
      </c>
      <c r="K5" s="45" t="s">
        <v>140</v>
      </c>
      <c r="L5" s="28">
        <f>IF(G5&gt;=25,25,G5)</f>
        <v>25</v>
      </c>
      <c r="M5" s="28">
        <f>IF(G5&gt;=50,50,G5)</f>
        <v>50</v>
      </c>
      <c r="N5" s="28">
        <f>IF(G5&gt;=75,75,G5)</f>
        <v>67.171708744700283</v>
      </c>
      <c r="O5" s="28">
        <f>IF(G5&gt;=99.999,100,G5)</f>
        <v>67.171708744700283</v>
      </c>
    </row>
    <row r="6" spans="1:15" s="99" customFormat="1" ht="90" x14ac:dyDescent="0.25">
      <c r="A6" s="153"/>
      <c r="B6" s="201"/>
      <c r="C6" s="139"/>
      <c r="D6" s="204"/>
      <c r="E6" s="116" t="s">
        <v>453</v>
      </c>
      <c r="F6" s="116" t="s">
        <v>451</v>
      </c>
      <c r="G6" s="114">
        <f t="shared" ref="G6:G7" si="0">(H6/J6)*100</f>
        <v>310.8159268624417</v>
      </c>
      <c r="H6" s="119" t="s">
        <v>500</v>
      </c>
      <c r="I6" s="116" t="s">
        <v>137</v>
      </c>
      <c r="J6" s="116">
        <v>2139.5300000000002</v>
      </c>
      <c r="K6" s="116" t="s">
        <v>140</v>
      </c>
      <c r="L6" s="115">
        <f t="shared" ref="L6:L7" si="1">IF(G6&gt;=25,25,G6)</f>
        <v>25</v>
      </c>
      <c r="M6" s="115">
        <f t="shared" ref="M6:M7" si="2">IF(G6&gt;=50,50,G6)</f>
        <v>50</v>
      </c>
      <c r="N6" s="115">
        <f t="shared" ref="N6:N7" si="3">IF(G6&gt;=75,75,G6)</f>
        <v>75</v>
      </c>
      <c r="O6" s="115">
        <f t="shared" ref="O6:O7" si="4">IF(G6&gt;=99.999,100,G6)</f>
        <v>100</v>
      </c>
    </row>
    <row r="7" spans="1:15" s="99" customFormat="1" ht="105" x14ac:dyDescent="0.25">
      <c r="A7" s="154"/>
      <c r="B7" s="202"/>
      <c r="C7" s="140"/>
      <c r="D7" s="205"/>
      <c r="E7" s="116" t="s">
        <v>454</v>
      </c>
      <c r="F7" s="116" t="s">
        <v>452</v>
      </c>
      <c r="G7" s="114">
        <f t="shared" si="0"/>
        <v>200.46707535760456</v>
      </c>
      <c r="H7" s="119" t="s">
        <v>501</v>
      </c>
      <c r="I7" s="116" t="s">
        <v>137</v>
      </c>
      <c r="J7" s="116">
        <v>239.79</v>
      </c>
      <c r="K7" s="116" t="s">
        <v>140</v>
      </c>
      <c r="L7" s="115">
        <f t="shared" si="1"/>
        <v>25</v>
      </c>
      <c r="M7" s="115">
        <f t="shared" si="2"/>
        <v>50</v>
      </c>
      <c r="N7" s="115">
        <f t="shared" si="3"/>
        <v>75</v>
      </c>
      <c r="O7" s="115">
        <f t="shared" si="4"/>
        <v>100</v>
      </c>
    </row>
    <row r="8" spans="1:15" ht="75" x14ac:dyDescent="0.25">
      <c r="A8" s="13" t="s">
        <v>351</v>
      </c>
      <c r="B8" s="41" t="s">
        <v>158</v>
      </c>
      <c r="C8" s="52">
        <f>(G8*1)</f>
        <v>36.336028162409228</v>
      </c>
      <c r="D8" s="41" t="s">
        <v>159</v>
      </c>
      <c r="E8" s="45" t="s">
        <v>160</v>
      </c>
      <c r="F8" s="45" t="s">
        <v>161</v>
      </c>
      <c r="G8" s="52">
        <f t="shared" ref="G8:G19" si="5">(H8/J8)*100</f>
        <v>36.336028162409228</v>
      </c>
      <c r="H8" s="119" t="s">
        <v>502</v>
      </c>
      <c r="I8" s="45" t="s">
        <v>162</v>
      </c>
      <c r="J8" s="45">
        <v>6226.74</v>
      </c>
      <c r="K8" s="45" t="s">
        <v>140</v>
      </c>
      <c r="L8" s="28">
        <f t="shared" ref="L8:L19" si="6">IF(G8&gt;=25,25,G8)</f>
        <v>25</v>
      </c>
      <c r="M8" s="28">
        <f t="shared" ref="M8:M19" si="7">IF(G8&gt;=50,50,G8)</f>
        <v>36.336028162409228</v>
      </c>
      <c r="N8" s="28">
        <f t="shared" ref="N8:N19" si="8">IF(G8&gt;=75,75,G8)</f>
        <v>36.336028162409228</v>
      </c>
      <c r="O8" s="28">
        <f t="shared" ref="O8:O19" si="9">IF(G8&gt;=99.999,100,G8)</f>
        <v>36.336028162409228</v>
      </c>
    </row>
    <row r="9" spans="1:15" ht="90" x14ac:dyDescent="0.25">
      <c r="A9" s="13" t="s">
        <v>352</v>
      </c>
      <c r="B9" s="41" t="s">
        <v>163</v>
      </c>
      <c r="C9" s="52">
        <f>(G9*1)</f>
        <v>100</v>
      </c>
      <c r="D9" s="41" t="s">
        <v>164</v>
      </c>
      <c r="E9" s="45" t="s">
        <v>165</v>
      </c>
      <c r="F9" s="45" t="s">
        <v>166</v>
      </c>
      <c r="G9" s="52">
        <f t="shared" si="5"/>
        <v>100</v>
      </c>
      <c r="H9" s="119" t="s">
        <v>503</v>
      </c>
      <c r="I9" s="45" t="s">
        <v>167</v>
      </c>
      <c r="J9" s="45">
        <v>43200</v>
      </c>
      <c r="K9" s="45" t="s">
        <v>168</v>
      </c>
      <c r="L9" s="28">
        <f t="shared" si="6"/>
        <v>25</v>
      </c>
      <c r="M9" s="28">
        <f t="shared" si="7"/>
        <v>50</v>
      </c>
      <c r="N9" s="28">
        <f t="shared" si="8"/>
        <v>75</v>
      </c>
      <c r="O9" s="28">
        <f t="shared" si="9"/>
        <v>100</v>
      </c>
    </row>
    <row r="10" spans="1:15" ht="90" x14ac:dyDescent="0.25">
      <c r="A10" s="13" t="s">
        <v>353</v>
      </c>
      <c r="B10" s="41" t="s">
        <v>169</v>
      </c>
      <c r="C10" s="52">
        <f>(G10*1)</f>
        <v>100</v>
      </c>
      <c r="D10" s="41" t="s">
        <v>170</v>
      </c>
      <c r="E10" s="45" t="s">
        <v>472</v>
      </c>
      <c r="F10" s="45" t="s">
        <v>171</v>
      </c>
      <c r="G10" s="52">
        <f t="shared" si="5"/>
        <v>100</v>
      </c>
      <c r="H10" s="119" t="s">
        <v>503</v>
      </c>
      <c r="I10" s="45" t="s">
        <v>167</v>
      </c>
      <c r="J10" s="45">
        <v>43200</v>
      </c>
      <c r="K10" s="45" t="s">
        <v>168</v>
      </c>
      <c r="L10" s="28">
        <f t="shared" si="6"/>
        <v>25</v>
      </c>
      <c r="M10" s="28">
        <f t="shared" si="7"/>
        <v>50</v>
      </c>
      <c r="N10" s="28">
        <f t="shared" si="8"/>
        <v>75</v>
      </c>
      <c r="O10" s="28">
        <f t="shared" si="9"/>
        <v>100</v>
      </c>
    </row>
    <row r="11" spans="1:15" ht="90" x14ac:dyDescent="0.25">
      <c r="A11" s="169" t="s">
        <v>354</v>
      </c>
      <c r="B11" s="155" t="s">
        <v>172</v>
      </c>
      <c r="C11" s="138">
        <f>(G11*0.5)+(G12*0.5)</f>
        <v>0</v>
      </c>
      <c r="D11" s="155" t="s">
        <v>173</v>
      </c>
      <c r="E11" s="45" t="s">
        <v>174</v>
      </c>
      <c r="F11" s="45" t="s">
        <v>175</v>
      </c>
      <c r="G11" s="52">
        <f t="shared" si="5"/>
        <v>0</v>
      </c>
      <c r="H11" s="119" t="s">
        <v>479</v>
      </c>
      <c r="I11" s="45" t="s">
        <v>147</v>
      </c>
      <c r="J11" s="45">
        <v>140</v>
      </c>
      <c r="K11" s="45" t="s">
        <v>176</v>
      </c>
      <c r="L11" s="28">
        <f t="shared" si="6"/>
        <v>0</v>
      </c>
      <c r="M11" s="28">
        <f t="shared" si="7"/>
        <v>0</v>
      </c>
      <c r="N11" s="28">
        <f t="shared" si="8"/>
        <v>0</v>
      </c>
      <c r="O11" s="28">
        <f t="shared" si="9"/>
        <v>0</v>
      </c>
    </row>
    <row r="12" spans="1:15" ht="49.5" customHeight="1" x14ac:dyDescent="0.25">
      <c r="A12" s="169"/>
      <c r="B12" s="157"/>
      <c r="C12" s="140"/>
      <c r="D12" s="157"/>
      <c r="E12" s="53" t="s">
        <v>334</v>
      </c>
      <c r="F12" s="53" t="s">
        <v>335</v>
      </c>
      <c r="G12" s="65">
        <f t="shared" si="5"/>
        <v>0</v>
      </c>
      <c r="H12" s="119" t="s">
        <v>479</v>
      </c>
      <c r="I12" s="53" t="s">
        <v>336</v>
      </c>
      <c r="J12" s="53">
        <v>1</v>
      </c>
      <c r="K12" s="53" t="s">
        <v>176</v>
      </c>
      <c r="L12" s="28">
        <f>IF(G12&gt;=25,25,G12)</f>
        <v>0</v>
      </c>
      <c r="M12" s="28">
        <f>IF(G12&gt;=50,50,G12)</f>
        <v>0</v>
      </c>
      <c r="N12" s="28">
        <f>IF(G12&gt;=75,75,G12)</f>
        <v>0</v>
      </c>
      <c r="O12" s="28">
        <f>IF(G12&gt;=99.999,100,G12)</f>
        <v>0</v>
      </c>
    </row>
    <row r="13" spans="1:15" ht="45" x14ac:dyDescent="0.25">
      <c r="A13" s="13" t="s">
        <v>355</v>
      </c>
      <c r="B13" s="10" t="s">
        <v>177</v>
      </c>
      <c r="C13" s="52">
        <f>(G13*1)</f>
        <v>87.5</v>
      </c>
      <c r="D13" s="41" t="s">
        <v>178</v>
      </c>
      <c r="E13" s="45" t="s">
        <v>179</v>
      </c>
      <c r="F13" s="45" t="s">
        <v>180</v>
      </c>
      <c r="G13" s="52">
        <f t="shared" si="5"/>
        <v>87.5</v>
      </c>
      <c r="H13" s="119" t="s">
        <v>504</v>
      </c>
      <c r="I13" s="45" t="s">
        <v>147</v>
      </c>
      <c r="J13" s="45">
        <v>2400</v>
      </c>
      <c r="K13" s="45" t="s">
        <v>168</v>
      </c>
      <c r="L13" s="28">
        <f t="shared" si="6"/>
        <v>25</v>
      </c>
      <c r="M13" s="28">
        <f t="shared" si="7"/>
        <v>50</v>
      </c>
      <c r="N13" s="28">
        <f t="shared" si="8"/>
        <v>75</v>
      </c>
      <c r="O13" s="28">
        <f t="shared" si="9"/>
        <v>87.5</v>
      </c>
    </row>
    <row r="14" spans="1:15" ht="75" x14ac:dyDescent="0.25">
      <c r="A14" s="13" t="s">
        <v>356</v>
      </c>
      <c r="B14" s="41" t="s">
        <v>181</v>
      </c>
      <c r="C14" s="52">
        <f>(G14*1)</f>
        <v>100</v>
      </c>
      <c r="D14" s="41" t="s">
        <v>182</v>
      </c>
      <c r="E14" s="45" t="s">
        <v>183</v>
      </c>
      <c r="F14" s="45" t="s">
        <v>184</v>
      </c>
      <c r="G14" s="52">
        <f t="shared" si="5"/>
        <v>100</v>
      </c>
      <c r="H14" s="119" t="s">
        <v>463</v>
      </c>
      <c r="I14" s="45" t="s">
        <v>59</v>
      </c>
      <c r="J14" s="45">
        <v>4</v>
      </c>
      <c r="K14" s="45" t="s">
        <v>185</v>
      </c>
      <c r="L14" s="28">
        <f t="shared" si="6"/>
        <v>25</v>
      </c>
      <c r="M14" s="28">
        <f t="shared" si="7"/>
        <v>50</v>
      </c>
      <c r="N14" s="28">
        <f t="shared" si="8"/>
        <v>75</v>
      </c>
      <c r="O14" s="28">
        <f t="shared" si="9"/>
        <v>100</v>
      </c>
    </row>
    <row r="15" spans="1:15" ht="45" x14ac:dyDescent="0.25">
      <c r="A15" s="152" t="s">
        <v>357</v>
      </c>
      <c r="B15" s="155" t="s">
        <v>186</v>
      </c>
      <c r="C15" s="138">
        <f>(G15*0.33)+(G16*0.33)+(G17*0.33)</f>
        <v>66.88</v>
      </c>
      <c r="D15" s="155" t="s">
        <v>438</v>
      </c>
      <c r="E15" s="45" t="s">
        <v>188</v>
      </c>
      <c r="F15" s="45" t="s">
        <v>189</v>
      </c>
      <c r="G15" s="52">
        <f t="shared" si="5"/>
        <v>52.666666666666664</v>
      </c>
      <c r="H15" s="119" t="s">
        <v>505</v>
      </c>
      <c r="I15" s="45" t="s">
        <v>147</v>
      </c>
      <c r="J15" s="45">
        <v>150</v>
      </c>
      <c r="K15" s="45" t="s">
        <v>192</v>
      </c>
      <c r="L15" s="28">
        <f t="shared" si="6"/>
        <v>25</v>
      </c>
      <c r="M15" s="28">
        <f t="shared" si="7"/>
        <v>50</v>
      </c>
      <c r="N15" s="28">
        <f t="shared" si="8"/>
        <v>52.666666666666664</v>
      </c>
      <c r="O15" s="28">
        <f t="shared" si="9"/>
        <v>52.666666666666664</v>
      </c>
    </row>
    <row r="16" spans="1:15" ht="45" x14ac:dyDescent="0.25">
      <c r="A16" s="153"/>
      <c r="B16" s="156"/>
      <c r="C16" s="139"/>
      <c r="D16" s="156"/>
      <c r="E16" s="45" t="s">
        <v>190</v>
      </c>
      <c r="F16" s="45" t="s">
        <v>191</v>
      </c>
      <c r="G16" s="52">
        <f t="shared" si="5"/>
        <v>50</v>
      </c>
      <c r="H16" s="119" t="s">
        <v>494</v>
      </c>
      <c r="I16" s="45" t="s">
        <v>147</v>
      </c>
      <c r="J16" s="45">
        <v>60</v>
      </c>
      <c r="K16" s="45" t="s">
        <v>192</v>
      </c>
      <c r="L16" s="28">
        <f t="shared" si="6"/>
        <v>25</v>
      </c>
      <c r="M16" s="28">
        <f t="shared" si="7"/>
        <v>50</v>
      </c>
      <c r="N16" s="28">
        <f t="shared" si="8"/>
        <v>50</v>
      </c>
      <c r="O16" s="28">
        <f t="shared" si="9"/>
        <v>50</v>
      </c>
    </row>
    <row r="17" spans="1:15" s="99" customFormat="1" ht="45" x14ac:dyDescent="0.25">
      <c r="A17" s="154"/>
      <c r="B17" s="157"/>
      <c r="C17" s="140"/>
      <c r="D17" s="157"/>
      <c r="E17" s="112" t="s">
        <v>436</v>
      </c>
      <c r="F17" s="112" t="s">
        <v>437</v>
      </c>
      <c r="G17" s="106">
        <f t="shared" si="5"/>
        <v>100</v>
      </c>
      <c r="H17" s="119" t="s">
        <v>463</v>
      </c>
      <c r="I17" s="112" t="s">
        <v>103</v>
      </c>
      <c r="J17" s="112">
        <v>4</v>
      </c>
      <c r="K17" s="112" t="s">
        <v>192</v>
      </c>
      <c r="L17" s="111">
        <f t="shared" si="6"/>
        <v>25</v>
      </c>
      <c r="M17" s="111">
        <f t="shared" si="7"/>
        <v>50</v>
      </c>
      <c r="N17" s="111">
        <f t="shared" si="8"/>
        <v>75</v>
      </c>
      <c r="O17" s="111">
        <f t="shared" si="9"/>
        <v>100</v>
      </c>
    </row>
    <row r="18" spans="1:15" ht="45" x14ac:dyDescent="0.25">
      <c r="A18" s="169" t="s">
        <v>358</v>
      </c>
      <c r="B18" s="134" t="s">
        <v>193</v>
      </c>
      <c r="C18" s="138">
        <f>(G18*0.5)+(G19*0.5)</f>
        <v>90.09615384615384</v>
      </c>
      <c r="D18" s="155" t="s">
        <v>194</v>
      </c>
      <c r="E18" s="45" t="s">
        <v>195</v>
      </c>
      <c r="F18" s="45" t="s">
        <v>474</v>
      </c>
      <c r="G18" s="52">
        <f t="shared" si="5"/>
        <v>100</v>
      </c>
      <c r="H18" s="119" t="s">
        <v>506</v>
      </c>
      <c r="I18" s="45" t="s">
        <v>103</v>
      </c>
      <c r="J18" s="45">
        <v>12</v>
      </c>
      <c r="K18" s="45" t="s">
        <v>199</v>
      </c>
      <c r="L18" s="28">
        <f t="shared" si="6"/>
        <v>25</v>
      </c>
      <c r="M18" s="28">
        <f t="shared" si="7"/>
        <v>50</v>
      </c>
      <c r="N18" s="28">
        <f t="shared" si="8"/>
        <v>75</v>
      </c>
      <c r="O18" s="28">
        <f t="shared" si="9"/>
        <v>100</v>
      </c>
    </row>
    <row r="19" spans="1:15" ht="45" x14ac:dyDescent="0.25">
      <c r="A19" s="169"/>
      <c r="B19" s="134"/>
      <c r="C19" s="140"/>
      <c r="D19" s="157"/>
      <c r="E19" s="45" t="s">
        <v>196</v>
      </c>
      <c r="F19" s="45" t="s">
        <v>197</v>
      </c>
      <c r="G19" s="52">
        <f t="shared" si="5"/>
        <v>80.192307692307693</v>
      </c>
      <c r="H19" s="119" t="s">
        <v>507</v>
      </c>
      <c r="I19" s="45" t="s">
        <v>198</v>
      </c>
      <c r="J19" s="45">
        <v>13000</v>
      </c>
      <c r="K19" s="45" t="s">
        <v>199</v>
      </c>
      <c r="L19" s="28">
        <f t="shared" si="6"/>
        <v>25</v>
      </c>
      <c r="M19" s="28">
        <f t="shared" si="7"/>
        <v>50</v>
      </c>
      <c r="N19" s="28">
        <f t="shared" si="8"/>
        <v>75</v>
      </c>
      <c r="O19" s="28">
        <f t="shared" si="9"/>
        <v>80.192307692307693</v>
      </c>
    </row>
    <row r="20" spans="1:15" hidden="1" x14ac:dyDescent="0.25"/>
  </sheetData>
  <mergeCells count="28">
    <mergeCell ref="A3:A7"/>
    <mergeCell ref="B3:B7"/>
    <mergeCell ref="C3:C7"/>
    <mergeCell ref="D3:D7"/>
    <mergeCell ref="K1:K2"/>
    <mergeCell ref="D1:D2"/>
    <mergeCell ref="A1:A2"/>
    <mergeCell ref="B1:B2"/>
    <mergeCell ref="C1:C2"/>
    <mergeCell ref="L1:O1"/>
    <mergeCell ref="E1:E2"/>
    <mergeCell ref="F1:F2"/>
    <mergeCell ref="G1:G2"/>
    <mergeCell ref="H1:H2"/>
    <mergeCell ref="J1:J2"/>
    <mergeCell ref="I1:I2"/>
    <mergeCell ref="C11:C12"/>
    <mergeCell ref="B11:B12"/>
    <mergeCell ref="D11:D12"/>
    <mergeCell ref="A11:A12"/>
    <mergeCell ref="A18:A19"/>
    <mergeCell ref="C18:C19"/>
    <mergeCell ref="D18:D19"/>
    <mergeCell ref="B18:B19"/>
    <mergeCell ref="D15:D17"/>
    <mergeCell ref="C15:C17"/>
    <mergeCell ref="B15:B17"/>
    <mergeCell ref="A15:A17"/>
  </mergeCells>
  <conditionalFormatting sqref="G3:G7">
    <cfRule type="colorScale" priority="16">
      <colorScale>
        <cfvo type="num" val="1"/>
        <cfvo type="num" val="50"/>
        <cfvo type="num" val="85"/>
        <color rgb="FFF8696B"/>
        <color rgb="FFFFEB84"/>
        <color rgb="FF63BE7B"/>
      </colorScale>
    </cfRule>
  </conditionalFormatting>
  <conditionalFormatting sqref="C3">
    <cfRule type="colorScale" priority="15">
      <colorScale>
        <cfvo type="num" val="1"/>
        <cfvo type="num" val="50"/>
        <cfvo type="num" val="85"/>
        <color rgb="FFF8696B"/>
        <color rgb="FFFFEB84"/>
        <color rgb="FF63BE7B"/>
      </colorScale>
    </cfRule>
  </conditionalFormatting>
  <conditionalFormatting sqref="L3:L19">
    <cfRule type="colorScale" priority="13">
      <colorScale>
        <cfvo type="num" val="0"/>
        <cfvo type="num" val="12.5"/>
        <cfvo type="num" val="25"/>
        <color rgb="FFF8696B"/>
        <color rgb="FFFFEB84"/>
        <color rgb="FF63BE7B"/>
      </colorScale>
    </cfRule>
  </conditionalFormatting>
  <conditionalFormatting sqref="M3:M19">
    <cfRule type="colorScale" priority="12">
      <colorScale>
        <cfvo type="num" val="25.01"/>
        <cfvo type="num" val="37.51"/>
        <cfvo type="num" val="50"/>
        <color rgb="FFF8696B"/>
        <color rgb="FFFFEB84"/>
        <color rgb="FF63BE7B"/>
      </colorScale>
    </cfRule>
  </conditionalFormatting>
  <conditionalFormatting sqref="N3:N19">
    <cfRule type="colorScale" priority="11">
      <colorScale>
        <cfvo type="num" val="50.01"/>
        <cfvo type="num" val="62.51"/>
        <cfvo type="num" val="75"/>
        <color rgb="FFF8696B"/>
        <color rgb="FFFFEB84"/>
        <color rgb="FF63BE7B"/>
      </colorScale>
    </cfRule>
  </conditionalFormatting>
  <conditionalFormatting sqref="O3:O19">
    <cfRule type="colorScale" priority="10">
      <colorScale>
        <cfvo type="num" val="75.010000000000005"/>
        <cfvo type="num" val="87.51"/>
        <cfvo type="num" val="100"/>
        <color rgb="FFF8696B"/>
        <color rgb="FFFFEB84"/>
        <color rgb="FF63BE7B"/>
      </colorScale>
    </cfRule>
  </conditionalFormatting>
  <conditionalFormatting sqref="G8:G19">
    <cfRule type="colorScale" priority="9">
      <colorScale>
        <cfvo type="num" val="1"/>
        <cfvo type="num" val="50"/>
        <cfvo type="num" val="85"/>
        <color rgb="FFF8696B"/>
        <color rgb="FFFFEB84"/>
        <color rgb="FF63BE7B"/>
      </colorScale>
    </cfRule>
  </conditionalFormatting>
  <conditionalFormatting sqref="C10:C11 C13:C15 C18">
    <cfRule type="colorScale" priority="1">
      <colorScale>
        <cfvo type="num" val="1"/>
        <cfvo type="num" val="50"/>
        <cfvo type="num" val="85"/>
        <color rgb="FFF8696B"/>
        <color rgb="FFFFEB84"/>
        <color rgb="FF63BE7B"/>
      </colorScale>
    </cfRule>
  </conditionalFormatting>
  <conditionalFormatting sqref="C8">
    <cfRule type="colorScale" priority="3">
      <colorScale>
        <cfvo type="num" val="1"/>
        <cfvo type="num" val="50"/>
        <cfvo type="num" val="85"/>
        <color rgb="FFF8696B"/>
        <color rgb="FFFFEB84"/>
        <color rgb="FF63BE7B"/>
      </colorScale>
    </cfRule>
  </conditionalFormatting>
  <conditionalFormatting sqref="C9">
    <cfRule type="colorScale" priority="2">
      <colorScale>
        <cfvo type="num" val="1"/>
        <cfvo type="num" val="50"/>
        <cfvo type="num" val="85"/>
        <color rgb="FFF8696B"/>
        <color rgb="FFFFEB84"/>
        <color rgb="FF63BE7B"/>
      </colorScale>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topLeftCell="A3" workbookViewId="0">
      <selection activeCell="A3" sqref="A3:A6"/>
    </sheetView>
  </sheetViews>
  <sheetFormatPr baseColWidth="10" defaultColWidth="0" defaultRowHeight="15" zeroHeight="1" x14ac:dyDescent="0.25"/>
  <cols>
    <col min="1" max="1" width="30.28515625" customWidth="1"/>
    <col min="2" max="3" width="11.42578125" customWidth="1"/>
    <col min="4" max="4" width="38.28515625" customWidth="1"/>
    <col min="5" max="5" width="11.42578125" customWidth="1"/>
    <col min="6" max="6" width="17.28515625" customWidth="1"/>
    <col min="7" max="10" width="11.42578125" customWidth="1"/>
    <col min="11" max="16384" width="11.42578125" hidden="1"/>
  </cols>
  <sheetData>
    <row r="1" spans="1:10" ht="15" hidden="1" customHeight="1" x14ac:dyDescent="0.25">
      <c r="A1" s="144" t="s">
        <v>14</v>
      </c>
      <c r="B1" s="144" t="s">
        <v>1</v>
      </c>
      <c r="C1" s="129" t="s">
        <v>2</v>
      </c>
      <c r="D1" s="170" t="s">
        <v>0</v>
      </c>
      <c r="E1" s="144" t="s">
        <v>1</v>
      </c>
      <c r="F1" s="144" t="s">
        <v>2</v>
      </c>
      <c r="G1" s="144" t="s">
        <v>9</v>
      </c>
      <c r="H1" s="144"/>
      <c r="I1" s="144"/>
      <c r="J1" s="144"/>
    </row>
    <row r="2" spans="1:10" x14ac:dyDescent="0.25">
      <c r="A2" s="144"/>
      <c r="B2" s="144"/>
      <c r="C2" s="167"/>
      <c r="D2" s="206"/>
      <c r="E2" s="144"/>
      <c r="F2" s="144"/>
      <c r="G2" s="31" t="s">
        <v>10</v>
      </c>
      <c r="H2" s="31" t="s">
        <v>11</v>
      </c>
      <c r="I2" s="31" t="s">
        <v>12</v>
      </c>
      <c r="J2" s="31" t="s">
        <v>13</v>
      </c>
    </row>
    <row r="3" spans="1:10" ht="134.25" customHeight="1" x14ac:dyDescent="0.25">
      <c r="A3" s="155" t="s">
        <v>370</v>
      </c>
      <c r="B3" s="138">
        <f>(E3*0.25)+(E4*0.25)+(E5*0.25)+(E6*0.25)</f>
        <v>57.176388888888894</v>
      </c>
      <c r="C3" s="156" t="s">
        <v>200</v>
      </c>
      <c r="D3" s="73" t="str">
        <f>'5.1'!$A$3</f>
        <v>5.1 Previsión social de la violencia y la delincuencia.- Reducir la vulnerabilidad a la violencia y a la delincuencia de los grupos poblacionales más expuestos, atendiendo los factores de riesgo y fortaleciendo la protección, la sensibilización, el reconocimiento y la educación para identificar situaciones de violencia y formas de enfrentarla.</v>
      </c>
      <c r="E3" s="72">
        <f>'5.1'!$C$3</f>
        <v>68.75</v>
      </c>
      <c r="F3" s="70" t="s">
        <v>202</v>
      </c>
      <c r="G3" s="79">
        <f>IF(E3&gt;=25,25,E3)</f>
        <v>25</v>
      </c>
      <c r="H3" s="79">
        <f>IF(E3&gt;=50,50,E3)</f>
        <v>50</v>
      </c>
      <c r="I3" s="79">
        <f>IF(E3&gt;=75,75,E3)</f>
        <v>68.75</v>
      </c>
      <c r="J3" s="79">
        <f>IF(E3&gt;=99.999,100,E3)</f>
        <v>68.75</v>
      </c>
    </row>
    <row r="4" spans="1:10" ht="110.25" customHeight="1" x14ac:dyDescent="0.25">
      <c r="A4" s="156"/>
      <c r="B4" s="139"/>
      <c r="C4" s="156"/>
      <c r="D4" s="50" t="str">
        <f>'5.1'!$A$5</f>
        <v>5.2 Policía preventiva.- Contar con un cuerpo profesional de policía para la prevención del delito, acorde al tamaño poblacional.</v>
      </c>
      <c r="E4" s="71">
        <f>'5.1'!$C$5</f>
        <v>82.733333333333334</v>
      </c>
      <c r="F4" s="50" t="s">
        <v>209</v>
      </c>
      <c r="G4" s="88">
        <f>IF(E4&gt;=25,25,E4)</f>
        <v>25</v>
      </c>
      <c r="H4" s="80">
        <f>IF(E4&gt;=50,50,E4)</f>
        <v>50</v>
      </c>
      <c r="I4" s="80">
        <f>IF(E4&gt;=75,75,E4)</f>
        <v>75</v>
      </c>
      <c r="J4" s="80">
        <f>IF(E4&gt;=99.999,100,E4)</f>
        <v>82.733333333333334</v>
      </c>
    </row>
    <row r="5" spans="1:10" ht="81.75" customHeight="1" x14ac:dyDescent="0.25">
      <c r="A5" s="156"/>
      <c r="B5" s="139"/>
      <c r="C5" s="156"/>
      <c r="D5" s="50" t="str">
        <f>'5.1'!$A$7</f>
        <v>5.3 Seguridad pública.- Abatir la incidencia de delitos del fuero común en el municipio, en forma coordinada con el estado y la federación.</v>
      </c>
      <c r="E5" s="71">
        <f>'5.1'!$C$7</f>
        <v>0</v>
      </c>
      <c r="F5" s="50" t="s">
        <v>216</v>
      </c>
      <c r="G5" s="88">
        <f>IF(E5&gt;=25,25,E5)</f>
        <v>0</v>
      </c>
      <c r="H5" s="80">
        <f>IF(E5&gt;=50,50,E5)</f>
        <v>0</v>
      </c>
      <c r="I5" s="80">
        <f>IF(E5&gt;=75,75,E5)</f>
        <v>0</v>
      </c>
      <c r="J5" s="80">
        <f>IF(E5&gt;=99.999,100,E5)</f>
        <v>0</v>
      </c>
    </row>
    <row r="6" spans="1:10" ht="75.75" customHeight="1" x14ac:dyDescent="0.25">
      <c r="A6" s="157"/>
      <c r="B6" s="140"/>
      <c r="C6" s="157"/>
      <c r="D6" s="50" t="str">
        <f>'5.1'!$A$8</f>
        <v>5.4 Tránsito.- Reducir la siniestralidad de tránsito en el municipio, mediante un adecuado funcionamiento de las arterias viales y del flujo vehicular.</v>
      </c>
      <c r="E6" s="71">
        <f>'5.1'!$C$8</f>
        <v>77.222222222222229</v>
      </c>
      <c r="F6" s="50" t="s">
        <v>220</v>
      </c>
      <c r="G6" s="88">
        <f>IF(E6&gt;=25,25,E6)</f>
        <v>25</v>
      </c>
      <c r="H6" s="80">
        <f>IF(E6&gt;=50,50,E6)</f>
        <v>50</v>
      </c>
      <c r="I6" s="80">
        <f>IF(E6&gt;=75,75,E6)</f>
        <v>75</v>
      </c>
      <c r="J6" s="80">
        <f>IF(E6&gt;=99.999,100,E6)</f>
        <v>77.222222222222229</v>
      </c>
    </row>
  </sheetData>
  <mergeCells count="10">
    <mergeCell ref="G1:J1"/>
    <mergeCell ref="A1:A2"/>
    <mergeCell ref="B1:B2"/>
    <mergeCell ref="D1:D2"/>
    <mergeCell ref="C1:C2"/>
    <mergeCell ref="C3:C6"/>
    <mergeCell ref="B3:B6"/>
    <mergeCell ref="A3:A6"/>
    <mergeCell ref="E1:E2"/>
    <mergeCell ref="F1:F2"/>
  </mergeCells>
  <conditionalFormatting sqref="G3:G6">
    <cfRule type="colorScale" priority="11">
      <colorScale>
        <cfvo type="num" val="0"/>
        <cfvo type="num" val="12.5"/>
        <cfvo type="num" val="25"/>
        <color rgb="FFF8696B"/>
        <color rgb="FFFFEB84"/>
        <color rgb="FF63BE7B"/>
      </colorScale>
    </cfRule>
  </conditionalFormatting>
  <conditionalFormatting sqref="H3:H6">
    <cfRule type="colorScale" priority="10">
      <colorScale>
        <cfvo type="num" val="25.01"/>
        <cfvo type="num" val="37.51"/>
        <cfvo type="num" val="50"/>
        <color rgb="FFF8696B"/>
        <color rgb="FFFFEB84"/>
        <color rgb="FF63BE7B"/>
      </colorScale>
    </cfRule>
  </conditionalFormatting>
  <conditionalFormatting sqref="I3:I6">
    <cfRule type="colorScale" priority="9">
      <colorScale>
        <cfvo type="num" val="50.01"/>
        <cfvo type="num" val="62.51"/>
        <cfvo type="num" val="75"/>
        <color rgb="FFF8696B"/>
        <color rgb="FFFFEB84"/>
        <color rgb="FF63BE7B"/>
      </colorScale>
    </cfRule>
  </conditionalFormatting>
  <conditionalFormatting sqref="J3:J6">
    <cfRule type="colorScale" priority="8">
      <colorScale>
        <cfvo type="num" val="75.010000000000005"/>
        <cfvo type="num" val="87.51"/>
        <cfvo type="num" val="100"/>
        <color rgb="FFF8696B"/>
        <color rgb="FFFFEB84"/>
        <color rgb="FF63BE7B"/>
      </colorScale>
    </cfRule>
  </conditionalFormatting>
  <conditionalFormatting sqref="E3:E6">
    <cfRule type="colorScale" priority="6">
      <colorScale>
        <cfvo type="num" val="1"/>
        <cfvo type="num" val="50"/>
        <cfvo type="num" val="85"/>
        <color rgb="FFF8696B"/>
        <color rgb="FFFFEB84"/>
        <color rgb="FF63BE7B"/>
      </colorScale>
    </cfRule>
  </conditionalFormatting>
  <conditionalFormatting sqref="B3">
    <cfRule type="colorScale" priority="2">
      <colorScale>
        <cfvo type="num" val="1"/>
        <cfvo type="num" val="50"/>
        <cfvo type="num" val="85"/>
        <color rgb="FFF8696B"/>
        <color rgb="FFFFEB84"/>
        <color rgb="FF63BE7B"/>
      </colorScale>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topLeftCell="A4" zoomScale="70" zoomScaleNormal="70" workbookViewId="0">
      <selection activeCell="H3" sqref="H3:H8"/>
    </sheetView>
  </sheetViews>
  <sheetFormatPr baseColWidth="10" defaultColWidth="0" defaultRowHeight="15" zeroHeight="1" x14ac:dyDescent="0.25"/>
  <cols>
    <col min="1" max="1" width="28.7109375" customWidth="1"/>
    <col min="2" max="2" width="30.85546875" customWidth="1"/>
    <col min="3" max="3" width="11.42578125" customWidth="1"/>
    <col min="4" max="4" width="16.7109375" customWidth="1"/>
    <col min="5" max="5" width="23.5703125" customWidth="1"/>
    <col min="6" max="6" width="21.28515625" customWidth="1"/>
    <col min="7" max="8" width="11.42578125" customWidth="1"/>
    <col min="9" max="9" width="12.28515625" customWidth="1"/>
    <col min="10" max="15" width="11.42578125" customWidth="1"/>
    <col min="16" max="16384" width="11.42578125" hidden="1"/>
  </cols>
  <sheetData>
    <row r="1" spans="1:15" x14ac:dyDescent="0.25">
      <c r="A1" s="129" t="s">
        <v>0</v>
      </c>
      <c r="B1" s="129" t="s">
        <v>3</v>
      </c>
      <c r="C1" s="129" t="s">
        <v>1</v>
      </c>
      <c r="D1" s="129" t="s">
        <v>2</v>
      </c>
      <c r="E1" s="129" t="s">
        <v>4</v>
      </c>
      <c r="F1" s="129" t="s">
        <v>2</v>
      </c>
      <c r="G1" s="183" t="s">
        <v>1</v>
      </c>
      <c r="H1" s="129" t="s">
        <v>5</v>
      </c>
      <c r="I1" s="155" t="s">
        <v>7</v>
      </c>
      <c r="J1" s="129" t="s">
        <v>6</v>
      </c>
      <c r="K1" s="186" t="s">
        <v>8</v>
      </c>
      <c r="L1" s="129" t="s">
        <v>9</v>
      </c>
      <c r="M1" s="129"/>
      <c r="N1" s="129"/>
      <c r="O1" s="129"/>
    </row>
    <row r="2" spans="1:15" x14ac:dyDescent="0.25">
      <c r="A2" s="129"/>
      <c r="B2" s="167"/>
      <c r="C2" s="167"/>
      <c r="D2" s="167"/>
      <c r="E2" s="129"/>
      <c r="F2" s="129"/>
      <c r="G2" s="208"/>
      <c r="H2" s="129"/>
      <c r="I2" s="157"/>
      <c r="J2" s="129"/>
      <c r="K2" s="207"/>
      <c r="L2" s="29" t="s">
        <v>10</v>
      </c>
      <c r="M2" s="29" t="s">
        <v>11</v>
      </c>
      <c r="N2" s="29" t="s">
        <v>12</v>
      </c>
      <c r="O2" s="29" t="s">
        <v>13</v>
      </c>
    </row>
    <row r="3" spans="1:15" ht="120.75" customHeight="1" x14ac:dyDescent="0.25">
      <c r="A3" s="200" t="s">
        <v>359</v>
      </c>
      <c r="B3" s="200" t="s">
        <v>201</v>
      </c>
      <c r="C3" s="138">
        <f>(G3*0.5)+(G4*0.5)</f>
        <v>68.75</v>
      </c>
      <c r="D3" s="152" t="s">
        <v>202</v>
      </c>
      <c r="E3" s="35" t="s">
        <v>203</v>
      </c>
      <c r="F3" s="35" t="s">
        <v>205</v>
      </c>
      <c r="G3" s="34">
        <f t="shared" ref="G3:G8" si="0">(H3/J3)*100</f>
        <v>0</v>
      </c>
      <c r="H3" s="119" t="s">
        <v>479</v>
      </c>
      <c r="I3" s="45" t="s">
        <v>109</v>
      </c>
      <c r="J3" s="56">
        <v>123</v>
      </c>
      <c r="K3" s="35" t="s">
        <v>207</v>
      </c>
      <c r="L3" s="87">
        <f t="shared" ref="L3:L8" si="1">IF(G3&gt;=25,25,G3)</f>
        <v>0</v>
      </c>
      <c r="M3" s="87">
        <f t="shared" ref="M3:M8" si="2">IF(G3&gt;=50,50,G3)</f>
        <v>0</v>
      </c>
      <c r="N3" s="87">
        <f t="shared" ref="N3:N8" si="3">IF(G3&gt;=75,75,G3)</f>
        <v>0</v>
      </c>
      <c r="O3" s="87">
        <f t="shared" ref="O3:O8" si="4">IF(G3&gt;=99.999,100,G3)</f>
        <v>0</v>
      </c>
    </row>
    <row r="4" spans="1:15" ht="120.75" customHeight="1" x14ac:dyDescent="0.25">
      <c r="A4" s="202"/>
      <c r="B4" s="202"/>
      <c r="C4" s="140"/>
      <c r="D4" s="154"/>
      <c r="E4" s="45" t="s">
        <v>204</v>
      </c>
      <c r="F4" s="45" t="s">
        <v>206</v>
      </c>
      <c r="G4" s="69">
        <f t="shared" si="0"/>
        <v>137.5</v>
      </c>
      <c r="H4" s="119" t="s">
        <v>508</v>
      </c>
      <c r="I4" s="45" t="s">
        <v>41</v>
      </c>
      <c r="J4" s="57">
        <v>80</v>
      </c>
      <c r="K4" s="45" t="s">
        <v>207</v>
      </c>
      <c r="L4" s="87">
        <f t="shared" si="1"/>
        <v>25</v>
      </c>
      <c r="M4" s="87">
        <f t="shared" si="2"/>
        <v>50</v>
      </c>
      <c r="N4" s="87">
        <f t="shared" si="3"/>
        <v>75</v>
      </c>
      <c r="O4" s="87">
        <f t="shared" si="4"/>
        <v>100</v>
      </c>
    </row>
    <row r="5" spans="1:15" ht="60" customHeight="1" x14ac:dyDescent="0.25">
      <c r="A5" s="200" t="s">
        <v>360</v>
      </c>
      <c r="B5" s="193" t="s">
        <v>208</v>
      </c>
      <c r="C5" s="135">
        <f>(G5*0.5)+(G6*0.5)</f>
        <v>82.733333333333334</v>
      </c>
      <c r="D5" s="169" t="s">
        <v>209</v>
      </c>
      <c r="E5" s="38" t="s">
        <v>210</v>
      </c>
      <c r="F5" s="38" t="s">
        <v>212</v>
      </c>
      <c r="G5" s="82">
        <f t="shared" si="0"/>
        <v>86.666666666666671</v>
      </c>
      <c r="H5" s="119" t="s">
        <v>509</v>
      </c>
      <c r="I5" s="45" t="s">
        <v>214</v>
      </c>
      <c r="J5" s="38">
        <v>360</v>
      </c>
      <c r="K5" s="38" t="s">
        <v>207</v>
      </c>
      <c r="L5" s="87">
        <f t="shared" si="1"/>
        <v>25</v>
      </c>
      <c r="M5" s="87">
        <f t="shared" si="2"/>
        <v>50</v>
      </c>
      <c r="N5" s="87">
        <f t="shared" si="3"/>
        <v>75</v>
      </c>
      <c r="O5" s="87">
        <f t="shared" si="4"/>
        <v>86.666666666666671</v>
      </c>
    </row>
    <row r="6" spans="1:15" ht="45" customHeight="1" x14ac:dyDescent="0.25">
      <c r="A6" s="202"/>
      <c r="B6" s="193"/>
      <c r="C6" s="135"/>
      <c r="D6" s="169"/>
      <c r="E6" s="38" t="s">
        <v>211</v>
      </c>
      <c r="F6" s="38" t="s">
        <v>213</v>
      </c>
      <c r="G6" s="82">
        <f t="shared" si="0"/>
        <v>78.8</v>
      </c>
      <c r="H6" s="119" t="s">
        <v>510</v>
      </c>
      <c r="I6" s="45" t="s">
        <v>74</v>
      </c>
      <c r="J6" s="38">
        <v>500</v>
      </c>
      <c r="K6" s="38" t="s">
        <v>207</v>
      </c>
      <c r="L6" s="87">
        <f t="shared" si="1"/>
        <v>25</v>
      </c>
      <c r="M6" s="87">
        <f t="shared" si="2"/>
        <v>50</v>
      </c>
      <c r="N6" s="87">
        <f t="shared" si="3"/>
        <v>75</v>
      </c>
      <c r="O6" s="87">
        <f t="shared" si="4"/>
        <v>78.8</v>
      </c>
    </row>
    <row r="7" spans="1:15" ht="87.75" customHeight="1" x14ac:dyDescent="0.25">
      <c r="A7" s="7" t="s">
        <v>361</v>
      </c>
      <c r="B7" s="45" t="s">
        <v>215</v>
      </c>
      <c r="C7" s="42">
        <f>(G7*1)</f>
        <v>0</v>
      </c>
      <c r="D7" s="43" t="s">
        <v>216</v>
      </c>
      <c r="E7" s="38" t="s">
        <v>217</v>
      </c>
      <c r="F7" s="38" t="s">
        <v>218</v>
      </c>
      <c r="G7" s="82">
        <f t="shared" si="0"/>
        <v>0</v>
      </c>
      <c r="H7" s="119">
        <v>0</v>
      </c>
      <c r="I7" s="45" t="s">
        <v>74</v>
      </c>
      <c r="J7" s="38">
        <v>25</v>
      </c>
      <c r="K7" s="38" t="s">
        <v>207</v>
      </c>
      <c r="L7" s="87">
        <f t="shared" si="1"/>
        <v>0</v>
      </c>
      <c r="M7" s="87">
        <f t="shared" si="2"/>
        <v>0</v>
      </c>
      <c r="N7" s="87">
        <f t="shared" si="3"/>
        <v>0</v>
      </c>
      <c r="O7" s="87">
        <f t="shared" si="4"/>
        <v>0</v>
      </c>
    </row>
    <row r="8" spans="1:15" ht="90.75" customHeight="1" x14ac:dyDescent="0.25">
      <c r="A8" s="7" t="s">
        <v>362</v>
      </c>
      <c r="B8" s="45" t="s">
        <v>219</v>
      </c>
      <c r="C8" s="52">
        <f>(G8*1)</f>
        <v>77.222222222222229</v>
      </c>
      <c r="D8" s="43" t="s">
        <v>220</v>
      </c>
      <c r="E8" s="38" t="s">
        <v>439</v>
      </c>
      <c r="F8" s="38" t="s">
        <v>221</v>
      </c>
      <c r="G8" s="82">
        <f t="shared" si="0"/>
        <v>77.222222222222229</v>
      </c>
      <c r="H8" s="119" t="s">
        <v>511</v>
      </c>
      <c r="I8" s="45" t="s">
        <v>214</v>
      </c>
      <c r="J8" s="38">
        <v>360</v>
      </c>
      <c r="K8" s="38" t="s">
        <v>207</v>
      </c>
      <c r="L8" s="87">
        <f t="shared" si="1"/>
        <v>25</v>
      </c>
      <c r="M8" s="87">
        <f t="shared" si="2"/>
        <v>50</v>
      </c>
      <c r="N8" s="87">
        <f t="shared" si="3"/>
        <v>75</v>
      </c>
      <c r="O8" s="87">
        <f t="shared" si="4"/>
        <v>77.222222222222229</v>
      </c>
    </row>
    <row r="9" spans="1:15" hidden="1" x14ac:dyDescent="0.25"/>
    <row r="10" spans="1:15" hidden="1" x14ac:dyDescent="0.25"/>
  </sheetData>
  <mergeCells count="20">
    <mergeCell ref="K1:K2"/>
    <mergeCell ref="L1:O1"/>
    <mergeCell ref="E1:E2"/>
    <mergeCell ref="F1:F2"/>
    <mergeCell ref="G1:G2"/>
    <mergeCell ref="H1:H2"/>
    <mergeCell ref="J1:J2"/>
    <mergeCell ref="I1:I2"/>
    <mergeCell ref="A1:A2"/>
    <mergeCell ref="B1:B2"/>
    <mergeCell ref="C1:C2"/>
    <mergeCell ref="C3:C4"/>
    <mergeCell ref="D5:D6"/>
    <mergeCell ref="C5:C6"/>
    <mergeCell ref="D1:D2"/>
    <mergeCell ref="B5:B6"/>
    <mergeCell ref="D3:D4"/>
    <mergeCell ref="B3:B4"/>
    <mergeCell ref="A3:A4"/>
    <mergeCell ref="A5:A6"/>
  </mergeCells>
  <conditionalFormatting sqref="C7:C8 C5 G3:G8">
    <cfRule type="colorScale" priority="15">
      <colorScale>
        <cfvo type="num" val="1"/>
        <cfvo type="num" val="50"/>
        <cfvo type="num" val="85"/>
        <color rgb="FFF8696B"/>
        <color rgb="FFFFEB84"/>
        <color rgb="FF63BE7B"/>
      </colorScale>
    </cfRule>
  </conditionalFormatting>
  <conditionalFormatting sqref="C3">
    <cfRule type="colorScale" priority="14">
      <colorScale>
        <cfvo type="num" val="1"/>
        <cfvo type="num" val="50"/>
        <cfvo type="num" val="85"/>
        <color rgb="FFF8696B"/>
        <color rgb="FFFFEB84"/>
        <color rgb="FF63BE7B"/>
      </colorScale>
    </cfRule>
  </conditionalFormatting>
  <conditionalFormatting sqref="L3:L8">
    <cfRule type="colorScale" priority="4">
      <colorScale>
        <cfvo type="num" val="0"/>
        <cfvo type="num" val="12.5"/>
        <cfvo type="num" val="25"/>
        <color rgb="FFF8696B"/>
        <color rgb="FFFFEB84"/>
        <color rgb="FF63BE7B"/>
      </colorScale>
    </cfRule>
  </conditionalFormatting>
  <conditionalFormatting sqref="M3:M8">
    <cfRule type="colorScale" priority="3">
      <colorScale>
        <cfvo type="num" val="25.01"/>
        <cfvo type="num" val="37.51"/>
        <cfvo type="num" val="50"/>
        <color rgb="FFF8696B"/>
        <color rgb="FFFFEB84"/>
        <color rgb="FF63BE7B"/>
      </colorScale>
    </cfRule>
  </conditionalFormatting>
  <conditionalFormatting sqref="N3:N8">
    <cfRule type="colorScale" priority="2">
      <colorScale>
        <cfvo type="num" val="50.01"/>
        <cfvo type="num" val="62.51"/>
        <cfvo type="num" val="75"/>
        <color rgb="FFF8696B"/>
        <color rgb="FFFFEB84"/>
        <color rgb="FF63BE7B"/>
      </colorScale>
    </cfRule>
  </conditionalFormatting>
  <conditionalFormatting sqref="O3:O8">
    <cfRule type="colorScale" priority="1">
      <colorScale>
        <cfvo type="num" val="75.010000000000005"/>
        <cfvo type="num" val="87.51"/>
        <cfvo type="num" val="100"/>
        <color rgb="FFF8696B"/>
        <color rgb="FFFFEB84"/>
        <color rgb="FF63BE7B"/>
      </colorScale>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opLeftCell="A4" workbookViewId="0">
      <selection activeCell="E7" sqref="E7"/>
    </sheetView>
  </sheetViews>
  <sheetFormatPr baseColWidth="10" defaultColWidth="0" defaultRowHeight="15" zeroHeight="1" x14ac:dyDescent="0.25"/>
  <cols>
    <col min="1" max="1" width="30.28515625" customWidth="1"/>
    <col min="2" max="2" width="11.42578125" customWidth="1"/>
    <col min="3" max="3" width="34.28515625" style="89" bestFit="1" customWidth="1"/>
    <col min="4" max="4" width="38.28515625" customWidth="1"/>
    <col min="5" max="5" width="11.42578125" customWidth="1"/>
    <col min="6" max="6" width="23.42578125" customWidth="1"/>
    <col min="7" max="10" width="11.42578125" customWidth="1"/>
    <col min="11" max="16384" width="11.42578125" hidden="1"/>
  </cols>
  <sheetData>
    <row r="1" spans="1:10" x14ac:dyDescent="0.25">
      <c r="A1" s="144" t="s">
        <v>14</v>
      </c>
      <c r="B1" s="144" t="s">
        <v>1</v>
      </c>
      <c r="C1" s="146" t="s">
        <v>2</v>
      </c>
      <c r="D1" s="143" t="s">
        <v>0</v>
      </c>
      <c r="E1" s="144" t="s">
        <v>1</v>
      </c>
      <c r="F1" s="144" t="s">
        <v>2</v>
      </c>
      <c r="G1" s="144" t="s">
        <v>9</v>
      </c>
      <c r="H1" s="144"/>
      <c r="I1" s="144"/>
      <c r="J1" s="144"/>
    </row>
    <row r="2" spans="1:10" x14ac:dyDescent="0.25">
      <c r="A2" s="144"/>
      <c r="B2" s="144"/>
      <c r="C2" s="147"/>
      <c r="D2" s="143"/>
      <c r="E2" s="144"/>
      <c r="F2" s="144"/>
      <c r="G2" s="31" t="s">
        <v>10</v>
      </c>
      <c r="H2" s="31" t="s">
        <v>11</v>
      </c>
      <c r="I2" s="31" t="s">
        <v>12</v>
      </c>
      <c r="J2" s="31" t="s">
        <v>13</v>
      </c>
    </row>
    <row r="3" spans="1:10" ht="102.75" customHeight="1" x14ac:dyDescent="0.25">
      <c r="A3" s="134" t="s">
        <v>371</v>
      </c>
      <c r="B3" s="135">
        <f>(E3*0.2)+(E4*0.2)+(E5*0.2)+(E6*0.2)+(E7*0.2)</f>
        <v>88.083583705240656</v>
      </c>
      <c r="C3" s="149" t="s">
        <v>222</v>
      </c>
      <c r="D3" s="84" t="str">
        <f>'6.1'!$A$3</f>
        <v>6.1 Transparencia y acceso a la información pública.- Garantizar la transparencia y el acceso a la información pública para la ciudadanía.</v>
      </c>
      <c r="E3" s="85">
        <f>'6.1'!C3</f>
        <v>67.5</v>
      </c>
      <c r="F3" s="86" t="str">
        <f>'6.1'!$D$3</f>
        <v>TAIP(APOT*0.50)+(ASOI*0.50)</v>
      </c>
      <c r="G3" s="87">
        <f>IF(E3&gt;=25,25,E3)</f>
        <v>25</v>
      </c>
      <c r="H3" s="87">
        <f>IF(E3&gt;=50,50,E3)</f>
        <v>50</v>
      </c>
      <c r="I3" s="87">
        <f>IF(E3&gt;=75,75,E3)</f>
        <v>67.5</v>
      </c>
      <c r="J3" s="87">
        <f>IF(E3&gt;=99.999,100,E3)</f>
        <v>67.5</v>
      </c>
    </row>
    <row r="4" spans="1:10" ht="96" customHeight="1" x14ac:dyDescent="0.25">
      <c r="A4" s="134"/>
      <c r="B4" s="135"/>
      <c r="C4" s="150"/>
      <c r="D4" s="10" t="str">
        <f>'6.1'!$A$5</f>
        <v>6.2 Armonización contable.- Garantizar que el municipio cumpla con los lineamientos en materia de contabilidad gubernamental y emisión de información financiera, para una adecuada rendición de cuentas a la ciudadanía.</v>
      </c>
      <c r="E4" s="85">
        <f>'6.1'!$C$5</f>
        <v>70.394210526315788</v>
      </c>
      <c r="F4" s="50" t="str">
        <f>'6.1'!$D$5</f>
        <v>AC=(PA*0.33)+(AGP*0.33)+(REF*0.33)</v>
      </c>
      <c r="G4" s="87">
        <f>IF(E4&gt;=25,25,E4)</f>
        <v>25</v>
      </c>
      <c r="H4" s="87">
        <f>IF(E4&gt;=50,50,E4)</f>
        <v>50</v>
      </c>
      <c r="I4" s="87">
        <f>IF(E4&gt;=75,75,E4)</f>
        <v>70.394210526315788</v>
      </c>
      <c r="J4" s="87">
        <f>IF(E4&gt;=99.999,100,E4)</f>
        <v>70.394210526315788</v>
      </c>
    </row>
    <row r="5" spans="1:10" ht="96" customHeight="1" x14ac:dyDescent="0.25">
      <c r="A5" s="134"/>
      <c r="B5" s="135"/>
      <c r="C5" s="150"/>
      <c r="D5" s="10" t="str">
        <f>'6.1'!$A$8</f>
        <v>6.3 Ingresos.- Incentivar el manejo sostenible de las finanzas públicas municipales, impulsando las bases para el logro de balances presupuestarios sostenibles, deudas sostenibles y el uso eficiente de los recursos públicos.</v>
      </c>
      <c r="E5" s="85">
        <f>'6.1'!$C$8</f>
        <v>102.52370799988748</v>
      </c>
      <c r="F5" s="50" t="str">
        <f>'6.1'!$D$8</f>
        <v>ING=(PERE*1)</v>
      </c>
      <c r="G5" s="87">
        <f>IF(E5&gt;=25,25,E5)</f>
        <v>25</v>
      </c>
      <c r="H5" s="87">
        <f>IF(E5&gt;=50,50,E5)</f>
        <v>50</v>
      </c>
      <c r="I5" s="87">
        <f>IF(E5&gt;=75,75,E5)</f>
        <v>75</v>
      </c>
      <c r="J5" s="87">
        <f>IF(E5&gt;=99.999,100,E5)</f>
        <v>100</v>
      </c>
    </row>
    <row r="6" spans="1:10" ht="77.25" customHeight="1" x14ac:dyDescent="0.25">
      <c r="A6" s="134"/>
      <c r="B6" s="135"/>
      <c r="C6" s="150"/>
      <c r="D6" s="10" t="str">
        <f>'6.1'!$A$9</f>
        <v>6.4 Egresos.- Promover un ejercicio del gasto público responsable, eficaz, eficiente y transparente que promueva condiciones de bienestar para la población.</v>
      </c>
      <c r="E6" s="85">
        <f>'6.1'!$C$9</f>
        <v>100</v>
      </c>
      <c r="F6" s="50" t="str">
        <f>'6.1'!$D$9</f>
        <v>EGR=(PPE*0.50)+(PLI*0.50)</v>
      </c>
      <c r="G6" s="87">
        <f>IF(E6&gt;=25,25,E6)</f>
        <v>25</v>
      </c>
      <c r="H6" s="87">
        <f>IF(E6&gt;=50,50,E6)</f>
        <v>50</v>
      </c>
      <c r="I6" s="87">
        <f>IF(E6&gt;=75,75,E6)</f>
        <v>75</v>
      </c>
      <c r="J6" s="87">
        <f>IF(E6&gt;=99.999,100,E6)</f>
        <v>100</v>
      </c>
    </row>
    <row r="7" spans="1:10" ht="58.5" customHeight="1" x14ac:dyDescent="0.25">
      <c r="A7" s="134"/>
      <c r="B7" s="135"/>
      <c r="C7" s="151"/>
      <c r="D7" s="10" t="str">
        <f>'6.1'!$A$11</f>
        <v>6.5 Deuda pública.- Minimizar el peso de la deuda pública en los ingresos municipales.</v>
      </c>
      <c r="E7" s="85">
        <f>'6.1'!$C$11</f>
        <v>100</v>
      </c>
      <c r="F7" s="50" t="str">
        <f>'6.1'!$D$11</f>
        <v>DP=(PEITA*1)</v>
      </c>
      <c r="G7" s="87">
        <f>IF(E7&gt;=25,25,E7)</f>
        <v>25</v>
      </c>
      <c r="H7" s="87">
        <f>IF(E7&gt;=50,50,E7)</f>
        <v>50</v>
      </c>
      <c r="I7" s="87">
        <f>IF(E7&gt;=75,75,E7)</f>
        <v>75</v>
      </c>
      <c r="J7" s="87">
        <f>IF(E7&gt;=99.999,100,E7)</f>
        <v>100</v>
      </c>
    </row>
    <row r="8" spans="1:10" hidden="1" x14ac:dyDescent="0.25"/>
    <row r="9" spans="1:10" hidden="1" x14ac:dyDescent="0.25"/>
    <row r="10" spans="1:10" hidden="1" x14ac:dyDescent="0.25"/>
  </sheetData>
  <mergeCells count="10">
    <mergeCell ref="A3:A7"/>
    <mergeCell ref="B3:B7"/>
    <mergeCell ref="C3:C7"/>
    <mergeCell ref="G1:J1"/>
    <mergeCell ref="A1:A2"/>
    <mergeCell ref="B1:B2"/>
    <mergeCell ref="D1:D2"/>
    <mergeCell ref="E1:E2"/>
    <mergeCell ref="F1:F2"/>
    <mergeCell ref="C1:C2"/>
  </mergeCells>
  <conditionalFormatting sqref="G3:G7">
    <cfRule type="colorScale" priority="7">
      <colorScale>
        <cfvo type="num" val="0"/>
        <cfvo type="num" val="12.5"/>
        <cfvo type="num" val="25"/>
        <color rgb="FFF8696B"/>
        <color rgb="FFFFEB84"/>
        <color rgb="FF63BE7B"/>
      </colorScale>
    </cfRule>
  </conditionalFormatting>
  <conditionalFormatting sqref="H3:H7">
    <cfRule type="colorScale" priority="6">
      <colorScale>
        <cfvo type="num" val="25.01"/>
        <cfvo type="num" val="37.51"/>
        <cfvo type="num" val="50"/>
        <color rgb="FFF8696B"/>
        <color rgb="FFFFEB84"/>
        <color rgb="FF63BE7B"/>
      </colorScale>
    </cfRule>
  </conditionalFormatting>
  <conditionalFormatting sqref="I3:I7">
    <cfRule type="colorScale" priority="5">
      <colorScale>
        <cfvo type="num" val="50.01"/>
        <cfvo type="num" val="62.51"/>
        <cfvo type="num" val="75"/>
        <color rgb="FFF8696B"/>
        <color rgb="FFFFEB84"/>
        <color rgb="FF63BE7B"/>
      </colorScale>
    </cfRule>
  </conditionalFormatting>
  <conditionalFormatting sqref="J3:J7">
    <cfRule type="colorScale" priority="4">
      <colorScale>
        <cfvo type="num" val="75.010000000000005"/>
        <cfvo type="num" val="87.51"/>
        <cfvo type="num" val="100"/>
        <color rgb="FFF8696B"/>
        <color rgb="FFFFEB84"/>
        <color rgb="FF63BE7B"/>
      </colorScale>
    </cfRule>
  </conditionalFormatting>
  <conditionalFormatting sqref="E3">
    <cfRule type="colorScale" priority="3">
      <colorScale>
        <cfvo type="num" val="1"/>
        <cfvo type="num" val="50"/>
        <cfvo type="num" val="85"/>
        <color rgb="FFF8696B"/>
        <color rgb="FFFFEB84"/>
        <color rgb="FF63BE7B"/>
      </colorScale>
    </cfRule>
  </conditionalFormatting>
  <conditionalFormatting sqref="B3:C3">
    <cfRule type="colorScale" priority="2">
      <colorScale>
        <cfvo type="num" val="1"/>
        <cfvo type="num" val="50"/>
        <cfvo type="num" val="85"/>
        <color rgb="FFF8696B"/>
        <color rgb="FFFFEB84"/>
        <color rgb="FF63BE7B"/>
      </colorScale>
    </cfRule>
  </conditionalFormatting>
  <conditionalFormatting sqref="E4:E7">
    <cfRule type="colorScale" priority="1">
      <colorScale>
        <cfvo type="num" val="1"/>
        <cfvo type="num" val="50"/>
        <cfvo type="num" val="85"/>
        <color rgb="FFF8696B"/>
        <color rgb="FFFFEB84"/>
        <color rgb="FF63BE7B"/>
      </colorScale>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topLeftCell="A4" zoomScale="70" zoomScaleNormal="70" workbookViewId="0">
      <selection activeCell="H3" sqref="H3:H11"/>
    </sheetView>
  </sheetViews>
  <sheetFormatPr baseColWidth="10" defaultColWidth="0" defaultRowHeight="15" zeroHeight="1" x14ac:dyDescent="0.25"/>
  <cols>
    <col min="1" max="1" width="28.7109375" customWidth="1"/>
    <col min="2" max="2" width="30.85546875" customWidth="1"/>
    <col min="3" max="3" width="18.7109375" customWidth="1"/>
    <col min="4" max="4" width="30.85546875" customWidth="1"/>
    <col min="5" max="5" width="20.140625" customWidth="1"/>
    <col min="6" max="6" width="22.42578125" customWidth="1"/>
    <col min="7" max="7" width="23.5703125" customWidth="1"/>
    <col min="8" max="8" width="21.28515625" customWidth="1"/>
    <col min="9" max="9" width="11.42578125" customWidth="1"/>
    <col min="10" max="10" width="22.5703125" customWidth="1"/>
    <col min="11" max="11" width="17.28515625" bestFit="1" customWidth="1"/>
    <col min="12" max="12" width="16.7109375" bestFit="1" customWidth="1"/>
    <col min="13" max="13" width="14.85546875" customWidth="1"/>
    <col min="14" max="15" width="11.42578125" customWidth="1"/>
    <col min="16" max="16384" width="11.42578125" hidden="1"/>
  </cols>
  <sheetData>
    <row r="1" spans="1:15" x14ac:dyDescent="0.25">
      <c r="A1" s="129" t="s">
        <v>0</v>
      </c>
      <c r="B1" s="129" t="s">
        <v>3</v>
      </c>
      <c r="C1" s="129" t="s">
        <v>1</v>
      </c>
      <c r="D1" s="129" t="s">
        <v>2</v>
      </c>
      <c r="E1" s="129" t="s">
        <v>4</v>
      </c>
      <c r="F1" s="129" t="s">
        <v>2</v>
      </c>
      <c r="G1" s="183" t="s">
        <v>1</v>
      </c>
      <c r="H1" s="129" t="s">
        <v>5</v>
      </c>
      <c r="I1" s="155" t="s">
        <v>7</v>
      </c>
      <c r="J1" s="129" t="s">
        <v>6</v>
      </c>
      <c r="K1" s="186" t="s">
        <v>8</v>
      </c>
      <c r="L1" s="129" t="s">
        <v>9</v>
      </c>
      <c r="M1" s="129"/>
      <c r="N1" s="129"/>
      <c r="O1" s="129"/>
    </row>
    <row r="2" spans="1:15" x14ac:dyDescent="0.25">
      <c r="A2" s="129"/>
      <c r="B2" s="167"/>
      <c r="C2" s="167"/>
      <c r="D2" s="167"/>
      <c r="E2" s="129"/>
      <c r="F2" s="129"/>
      <c r="G2" s="208"/>
      <c r="H2" s="129"/>
      <c r="I2" s="157"/>
      <c r="J2" s="129"/>
      <c r="K2" s="207"/>
      <c r="L2" s="29" t="s">
        <v>10</v>
      </c>
      <c r="M2" s="29" t="s">
        <v>11</v>
      </c>
      <c r="N2" s="29" t="s">
        <v>12</v>
      </c>
      <c r="O2" s="29" t="s">
        <v>13</v>
      </c>
    </row>
    <row r="3" spans="1:15" ht="120.75" customHeight="1" x14ac:dyDescent="0.25">
      <c r="A3" s="193" t="s">
        <v>363</v>
      </c>
      <c r="B3" s="200" t="s">
        <v>223</v>
      </c>
      <c r="C3" s="138">
        <f>(G3*0.5)+(G4*0.5)</f>
        <v>67.5</v>
      </c>
      <c r="D3" s="152" t="s">
        <v>224</v>
      </c>
      <c r="E3" s="45" t="s">
        <v>475</v>
      </c>
      <c r="F3" s="45" t="s">
        <v>226</v>
      </c>
      <c r="G3" s="40">
        <f t="shared" ref="G3:G11" si="0">(H3/J3)*100</f>
        <v>100</v>
      </c>
      <c r="H3" s="119" t="s">
        <v>463</v>
      </c>
      <c r="I3" s="45" t="s">
        <v>228</v>
      </c>
      <c r="J3" s="103">
        <v>4</v>
      </c>
      <c r="K3" s="45" t="s">
        <v>229</v>
      </c>
      <c r="L3" s="42">
        <f t="shared" ref="L3:L10" si="1">IF(G3&gt;=25,25,G3)</f>
        <v>25</v>
      </c>
      <c r="M3" s="42">
        <f t="shared" ref="M3:M10" si="2">IF(G3&gt;=50,50,G3)</f>
        <v>50</v>
      </c>
      <c r="N3" s="42">
        <f t="shared" ref="N3:N10" si="3">IF(G3&gt;=75,75,G3)</f>
        <v>75</v>
      </c>
      <c r="O3" s="42">
        <f t="shared" ref="O3:O10" si="4">IF(G3&gt;=99.999,100,G3)</f>
        <v>100</v>
      </c>
    </row>
    <row r="4" spans="1:15" ht="120.75" customHeight="1" x14ac:dyDescent="0.25">
      <c r="A4" s="193"/>
      <c r="B4" s="202"/>
      <c r="C4" s="140"/>
      <c r="D4" s="154"/>
      <c r="E4" s="45" t="s">
        <v>225</v>
      </c>
      <c r="F4" s="45" t="s">
        <v>227</v>
      </c>
      <c r="G4" s="51">
        <f t="shared" si="0"/>
        <v>35</v>
      </c>
      <c r="H4" s="119" t="s">
        <v>512</v>
      </c>
      <c r="I4" s="45" t="s">
        <v>64</v>
      </c>
      <c r="J4" s="98">
        <v>60</v>
      </c>
      <c r="K4" s="45" t="s">
        <v>229</v>
      </c>
      <c r="L4" s="52">
        <f>IF(G4&gt;=25,25,G4)</f>
        <v>25</v>
      </c>
      <c r="M4" s="52">
        <f>IF(G4&gt;=50,50,G4)</f>
        <v>35</v>
      </c>
      <c r="N4" s="52">
        <f>IF(G4&gt;=75,75,G4)</f>
        <v>35</v>
      </c>
      <c r="O4" s="52">
        <f>IF(G4&gt;=99.999,100,G4)</f>
        <v>35</v>
      </c>
    </row>
    <row r="5" spans="1:15" ht="60" customHeight="1" x14ac:dyDescent="0.25">
      <c r="A5" s="193" t="s">
        <v>364</v>
      </c>
      <c r="B5" s="200" t="s">
        <v>230</v>
      </c>
      <c r="C5" s="138">
        <f>(G6*0.33)+(G5*0.33)+(G7*0.33)</f>
        <v>70.394210526315788</v>
      </c>
      <c r="D5" s="152" t="s">
        <v>231</v>
      </c>
      <c r="E5" s="45" t="s">
        <v>232</v>
      </c>
      <c r="F5" s="45" t="s">
        <v>235</v>
      </c>
      <c r="G5" s="40">
        <f t="shared" si="0"/>
        <v>13.315789473684211</v>
      </c>
      <c r="H5" s="119" t="s">
        <v>513</v>
      </c>
      <c r="I5" s="45" t="s">
        <v>238</v>
      </c>
      <c r="J5" s="45">
        <v>9500</v>
      </c>
      <c r="K5" s="45" t="s">
        <v>240</v>
      </c>
      <c r="L5" s="52">
        <f>IF(G5&gt;=25,25,G5)</f>
        <v>13.315789473684211</v>
      </c>
      <c r="M5" s="52">
        <f>IF(G5&gt;=50,50,G5)</f>
        <v>13.315789473684211</v>
      </c>
      <c r="N5" s="52">
        <f>IF(G5&gt;=75,75,G5)</f>
        <v>13.315789473684211</v>
      </c>
      <c r="O5" s="52">
        <f>IF(G5&gt;=99.999,100,G5)</f>
        <v>13.315789473684211</v>
      </c>
    </row>
    <row r="6" spans="1:15" ht="45" customHeight="1" x14ac:dyDescent="0.25">
      <c r="A6" s="193"/>
      <c r="B6" s="201"/>
      <c r="C6" s="139"/>
      <c r="D6" s="153"/>
      <c r="E6" s="45" t="s">
        <v>233</v>
      </c>
      <c r="F6" s="45" t="s">
        <v>236</v>
      </c>
      <c r="G6" s="40">
        <f t="shared" si="0"/>
        <v>100</v>
      </c>
      <c r="H6" s="119" t="s">
        <v>463</v>
      </c>
      <c r="I6" s="45" t="s">
        <v>239</v>
      </c>
      <c r="J6" s="45">
        <v>4</v>
      </c>
      <c r="K6" s="45" t="s">
        <v>229</v>
      </c>
      <c r="L6" s="52">
        <f>IF(G6&gt;=25,25,G6)</f>
        <v>25</v>
      </c>
      <c r="M6" s="52">
        <f>IF(G6&gt;=50,50,G6)</f>
        <v>50</v>
      </c>
      <c r="N6" s="52">
        <f>IF(G6&gt;=75,75,G6)</f>
        <v>75</v>
      </c>
      <c r="O6" s="52">
        <f>IF(G6&gt;=99.999,100,G6)</f>
        <v>100</v>
      </c>
    </row>
    <row r="7" spans="1:15" ht="45" customHeight="1" x14ac:dyDescent="0.25">
      <c r="A7" s="193"/>
      <c r="B7" s="202"/>
      <c r="C7" s="140"/>
      <c r="D7" s="154"/>
      <c r="E7" s="45" t="s">
        <v>234</v>
      </c>
      <c r="F7" s="45" t="s">
        <v>237</v>
      </c>
      <c r="G7" s="51">
        <f t="shared" si="0"/>
        <v>100</v>
      </c>
      <c r="H7" s="119" t="s">
        <v>463</v>
      </c>
      <c r="I7" s="45" t="s">
        <v>239</v>
      </c>
      <c r="J7" s="45">
        <v>4</v>
      </c>
      <c r="K7" s="45" t="s">
        <v>229</v>
      </c>
      <c r="L7" s="52">
        <f>IF(G7&gt;=25,25,G7)</f>
        <v>25</v>
      </c>
      <c r="M7" s="52">
        <f>IF(G7&gt;=50,50,G7)</f>
        <v>50</v>
      </c>
      <c r="N7" s="52">
        <f>IF(G7&gt;=75,75,G7)</f>
        <v>75</v>
      </c>
      <c r="O7" s="52">
        <f>IF(G7&gt;=99.999,100,G7)</f>
        <v>100</v>
      </c>
    </row>
    <row r="8" spans="1:15" ht="60" customHeight="1" x14ac:dyDescent="0.25">
      <c r="A8" s="7" t="s">
        <v>365</v>
      </c>
      <c r="B8" s="47" t="s">
        <v>241</v>
      </c>
      <c r="C8" s="46">
        <f>(G8*1)</f>
        <v>102.52370799988748</v>
      </c>
      <c r="D8" s="43" t="s">
        <v>242</v>
      </c>
      <c r="E8" s="45" t="s">
        <v>243</v>
      </c>
      <c r="F8" s="45" t="s">
        <v>244</v>
      </c>
      <c r="G8" s="40">
        <f t="shared" si="0"/>
        <v>102.52370799988748</v>
      </c>
      <c r="H8" s="121" t="s">
        <v>514</v>
      </c>
      <c r="I8" s="45" t="s">
        <v>248</v>
      </c>
      <c r="J8" s="32">
        <v>203880168</v>
      </c>
      <c r="K8" s="45" t="s">
        <v>249</v>
      </c>
      <c r="L8" s="42">
        <f t="shared" si="1"/>
        <v>25</v>
      </c>
      <c r="M8" s="42">
        <f t="shared" si="2"/>
        <v>50</v>
      </c>
      <c r="N8" s="42">
        <f t="shared" si="3"/>
        <v>75</v>
      </c>
      <c r="O8" s="42">
        <f t="shared" si="4"/>
        <v>100</v>
      </c>
    </row>
    <row r="9" spans="1:15" ht="77.25" customHeight="1" x14ac:dyDescent="0.25">
      <c r="A9" s="200" t="s">
        <v>366</v>
      </c>
      <c r="B9" s="152" t="s">
        <v>245</v>
      </c>
      <c r="C9" s="138">
        <f>(G9*0.5)+(G10*0.5)</f>
        <v>100</v>
      </c>
      <c r="D9" s="167" t="s">
        <v>443</v>
      </c>
      <c r="E9" s="47" t="s">
        <v>246</v>
      </c>
      <c r="F9" s="47" t="s">
        <v>247</v>
      </c>
      <c r="G9" s="44">
        <f t="shared" si="0"/>
        <v>100</v>
      </c>
      <c r="H9" s="119" t="s">
        <v>497</v>
      </c>
      <c r="I9" s="45" t="s">
        <v>250</v>
      </c>
      <c r="J9" s="47">
        <v>1</v>
      </c>
      <c r="K9" s="47" t="s">
        <v>249</v>
      </c>
      <c r="L9" s="46">
        <f t="shared" si="1"/>
        <v>25</v>
      </c>
      <c r="M9" s="46">
        <f t="shared" si="2"/>
        <v>50</v>
      </c>
      <c r="N9" s="46">
        <f t="shared" si="3"/>
        <v>75</v>
      </c>
      <c r="O9" s="46">
        <f t="shared" si="4"/>
        <v>100</v>
      </c>
    </row>
    <row r="10" spans="1:15" s="99" customFormat="1" ht="77.25" customHeight="1" x14ac:dyDescent="0.25">
      <c r="A10" s="202"/>
      <c r="B10" s="154"/>
      <c r="C10" s="140"/>
      <c r="D10" s="168"/>
      <c r="E10" s="110" t="s">
        <v>440</v>
      </c>
      <c r="F10" s="110" t="s">
        <v>441</v>
      </c>
      <c r="G10" s="109">
        <f t="shared" si="0"/>
        <v>100</v>
      </c>
      <c r="H10" s="119" t="s">
        <v>497</v>
      </c>
      <c r="I10" s="112" t="s">
        <v>442</v>
      </c>
      <c r="J10" s="110">
        <v>1</v>
      </c>
      <c r="K10" s="110" t="s">
        <v>249</v>
      </c>
      <c r="L10" s="107">
        <f t="shared" si="1"/>
        <v>25</v>
      </c>
      <c r="M10" s="107">
        <f t="shared" si="2"/>
        <v>50</v>
      </c>
      <c r="N10" s="107">
        <f t="shared" si="3"/>
        <v>75</v>
      </c>
      <c r="O10" s="107">
        <f t="shared" si="4"/>
        <v>100</v>
      </c>
    </row>
    <row r="11" spans="1:15" ht="60" x14ac:dyDescent="0.25">
      <c r="A11" s="7" t="s">
        <v>367</v>
      </c>
      <c r="B11" s="41" t="s">
        <v>251</v>
      </c>
      <c r="C11" s="54">
        <f>(G11*1)</f>
        <v>100</v>
      </c>
      <c r="D11" s="83" t="s">
        <v>252</v>
      </c>
      <c r="E11" s="41" t="s">
        <v>253</v>
      </c>
      <c r="F11" s="50" t="s">
        <v>254</v>
      </c>
      <c r="G11" s="92">
        <f t="shared" si="0"/>
        <v>100</v>
      </c>
      <c r="H11" s="119" t="s">
        <v>515</v>
      </c>
      <c r="I11" s="45" t="s">
        <v>255</v>
      </c>
      <c r="J11" s="40">
        <v>5</v>
      </c>
      <c r="K11" s="45" t="s">
        <v>249</v>
      </c>
      <c r="L11" s="54">
        <f>IF(G11&gt;=25,25,G11)</f>
        <v>25</v>
      </c>
      <c r="M11" s="54">
        <f>IF(G11&gt;=50,50,G11)</f>
        <v>50</v>
      </c>
      <c r="N11" s="54">
        <f>IF(G11&gt;=75,75,G11)</f>
        <v>75</v>
      </c>
      <c r="O11" s="54">
        <f>IF(G11&gt;=99.999,100,G11)</f>
        <v>100</v>
      </c>
    </row>
    <row r="12" spans="1:15" hidden="1" x14ac:dyDescent="0.25"/>
  </sheetData>
  <mergeCells count="24">
    <mergeCell ref="D9:D10"/>
    <mergeCell ref="C9:C10"/>
    <mergeCell ref="B9:B10"/>
    <mergeCell ref="A9:A10"/>
    <mergeCell ref="C3:C4"/>
    <mergeCell ref="D5:D7"/>
    <mergeCell ref="C5:C7"/>
    <mergeCell ref="B5:B7"/>
    <mergeCell ref="A3:A4"/>
    <mergeCell ref="A5:A7"/>
    <mergeCell ref="B3:B4"/>
    <mergeCell ref="D3:D4"/>
    <mergeCell ref="A1:A2"/>
    <mergeCell ref="B1:B2"/>
    <mergeCell ref="C1:C2"/>
    <mergeCell ref="K1:K2"/>
    <mergeCell ref="L1:O1"/>
    <mergeCell ref="H1:H2"/>
    <mergeCell ref="I1:I2"/>
    <mergeCell ref="J1:J2"/>
    <mergeCell ref="E1:E2"/>
    <mergeCell ref="F1:F2"/>
    <mergeCell ref="G1:G2"/>
    <mergeCell ref="D1:D2"/>
  </mergeCells>
  <conditionalFormatting sqref="G3:G11 C5 C8:C9 C11">
    <cfRule type="colorScale" priority="10">
      <colorScale>
        <cfvo type="num" val="1"/>
        <cfvo type="num" val="50"/>
        <cfvo type="num" val="85"/>
        <color rgb="FFF8696B"/>
        <color rgb="FFFFEB84"/>
        <color rgb="FF63BE7B"/>
      </colorScale>
    </cfRule>
  </conditionalFormatting>
  <conditionalFormatting sqref="C3">
    <cfRule type="colorScale" priority="9">
      <colorScale>
        <cfvo type="num" val="1"/>
        <cfvo type="num" val="50"/>
        <cfvo type="num" val="85"/>
        <color rgb="FFF8696B"/>
        <color rgb="FFFFEB84"/>
        <color rgb="FF63BE7B"/>
      </colorScale>
    </cfRule>
  </conditionalFormatting>
  <conditionalFormatting sqref="L3:O11">
    <cfRule type="colorScale" priority="3">
      <colorScale>
        <cfvo type="num" val="1"/>
        <cfvo type="num" val="12.5"/>
        <cfvo type="num" val="20"/>
        <color rgb="FFF8696B"/>
        <color rgb="FFFFEB84"/>
        <color rgb="FF63BE7B"/>
      </colorScale>
    </cfRule>
    <cfRule type="colorScale" priority="4">
      <colorScale>
        <cfvo type="num" val="1"/>
        <cfvo type="num" val="12.5"/>
        <cfvo type="num" val="25"/>
        <color rgb="FFF8696B"/>
        <color rgb="FFFFEB84"/>
        <color rgb="FF63BE7B"/>
      </colorScale>
    </cfRule>
    <cfRule type="colorScale" priority="5">
      <colorScale>
        <cfvo type="num" val="1"/>
        <cfvo type="num" val="12.5"/>
        <cfvo type="num" val="25"/>
        <color rgb="FFF8696B"/>
        <color rgb="FFFFEB84"/>
        <color rgb="FF63BE7B"/>
      </colorScale>
    </cfRule>
  </conditionalFormatting>
  <pageMargins left="0.7" right="0.7" top="0.75" bottom="0.75" header="0.3" footer="0.3"/>
  <pageSetup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opLeftCell="F1" zoomScale="90" zoomScaleNormal="90" workbookViewId="0">
      <selection activeCell="K1" sqref="K1"/>
    </sheetView>
  </sheetViews>
  <sheetFormatPr baseColWidth="10" defaultColWidth="0" defaultRowHeight="15" zeroHeight="1" x14ac:dyDescent="0.25"/>
  <cols>
    <col min="1" max="1" width="30.28515625" customWidth="1"/>
    <col min="2" max="2" width="11.42578125" customWidth="1"/>
    <col min="3" max="3" width="25" style="99" customWidth="1"/>
    <col min="4" max="4" width="72" customWidth="1"/>
    <col min="5" max="5" width="11.42578125" customWidth="1"/>
    <col min="6" max="6" width="52.7109375" customWidth="1"/>
    <col min="7" max="10" width="11.42578125" customWidth="1"/>
    <col min="11" max="16384" width="11.42578125" hidden="1"/>
  </cols>
  <sheetData>
    <row r="1" spans="1:11" x14ac:dyDescent="0.25">
      <c r="A1" s="144" t="s">
        <v>14</v>
      </c>
      <c r="B1" s="144" t="s">
        <v>1</v>
      </c>
      <c r="C1" s="146" t="s">
        <v>2</v>
      </c>
      <c r="D1" s="143" t="s">
        <v>0</v>
      </c>
      <c r="E1" s="144" t="s">
        <v>1</v>
      </c>
      <c r="F1" s="144" t="s">
        <v>2</v>
      </c>
      <c r="G1" s="144" t="s">
        <v>9</v>
      </c>
      <c r="H1" s="144"/>
      <c r="I1" s="144"/>
      <c r="J1" s="144"/>
      <c r="K1">
        <v>0</v>
      </c>
    </row>
    <row r="2" spans="1:11" x14ac:dyDescent="0.25">
      <c r="A2" s="144"/>
      <c r="B2" s="144"/>
      <c r="C2" s="147"/>
      <c r="D2" s="143"/>
      <c r="E2" s="144"/>
      <c r="F2" s="144"/>
      <c r="G2" s="100" t="s">
        <v>10</v>
      </c>
      <c r="H2" s="100" t="s">
        <v>11</v>
      </c>
      <c r="I2" s="100" t="s">
        <v>12</v>
      </c>
      <c r="J2" s="100" t="s">
        <v>13</v>
      </c>
    </row>
    <row r="3" spans="1:11" s="1" customFormat="1" ht="45" x14ac:dyDescent="0.25">
      <c r="A3" s="134" t="s">
        <v>20</v>
      </c>
      <c r="B3" s="135">
        <f>(E3*0.11)+(E4*0.11)+(E5*0.11)+(E6*0.11)+(E7*0.11)+(E8*0.11)+(E9*0.11)+(E10*0.11)+(E11*0.11)</f>
        <v>75.9610882029735</v>
      </c>
      <c r="C3" s="149" t="s">
        <v>377</v>
      </c>
      <c r="D3" s="98" t="str">
        <f>'7.1'!$A$3</f>
        <v>7.1 Organización.- Redimensionar la estructura organizacional hasta alcanzar niveles óptimos del número de dependencias, personal y tabuladores salariales adecuados a las necesidades de la función pública.</v>
      </c>
      <c r="E3" s="96">
        <f>'7.1'!$C$3</f>
        <v>24.549019607843139</v>
      </c>
      <c r="F3" s="94" t="str">
        <f>'7.1'!$D$3</f>
        <v>ORG=(EXCOL*0.20)+(UNIPER*0.20)+(APLOG*0.20)+(EXPVAL*0.20)+(ADQMOB*0.20)</v>
      </c>
      <c r="G3" s="97">
        <f t="shared" ref="G3:G10" si="0">IF(E3&gt;=25,25,E3)</f>
        <v>24.549019607843139</v>
      </c>
      <c r="H3" s="97">
        <f t="shared" ref="H3:H10" si="1">IF(E3&gt;=50,50,E3)</f>
        <v>24.549019607843139</v>
      </c>
      <c r="I3" s="97">
        <f t="shared" ref="I3:I10" si="2">IF(E3&gt;=75,75,E3)</f>
        <v>24.549019607843139</v>
      </c>
      <c r="J3" s="97">
        <f t="shared" ref="J3:J10" si="3">IF(E3&gt;=99.999,100,E3)</f>
        <v>24.549019607843139</v>
      </c>
    </row>
    <row r="4" spans="1:11" s="1" customFormat="1" x14ac:dyDescent="0.25">
      <c r="A4" s="134"/>
      <c r="B4" s="135"/>
      <c r="C4" s="150"/>
      <c r="D4" s="134" t="str">
        <f>'7.1'!$A$8</f>
        <v>7.2 Capacitación.- Contar con un instrumento de planeación y procesos que promuevan la consecución de las metas establecidas, que respalde a las autoridades municipales en la toma de decisiones encaminadas a lograr los objetivos institucionales.</v>
      </c>
      <c r="E4" s="96">
        <f>'7.1'!$C$8</f>
        <v>100</v>
      </c>
      <c r="F4" s="94" t="str">
        <f>'7.1'!$D$8</f>
        <v>EVMPAL=(PLTRA*0.50)+(VCPDM*0.50)</v>
      </c>
      <c r="G4" s="97">
        <f t="shared" si="0"/>
        <v>25</v>
      </c>
      <c r="H4" s="97">
        <f t="shared" si="1"/>
        <v>50</v>
      </c>
      <c r="I4" s="97">
        <f t="shared" si="2"/>
        <v>75</v>
      </c>
      <c r="J4" s="97">
        <f t="shared" si="3"/>
        <v>100</v>
      </c>
    </row>
    <row r="5" spans="1:11" s="1" customFormat="1" x14ac:dyDescent="0.25">
      <c r="A5" s="134"/>
      <c r="B5" s="135"/>
      <c r="C5" s="150"/>
      <c r="D5" s="134"/>
      <c r="E5" s="96">
        <f>'7.1'!$C$10</f>
        <v>67.468823529411765</v>
      </c>
      <c r="F5" s="94" t="str">
        <f>'7.1'!$D$10</f>
        <v>AE=(AUCI*0.33)+(ASEJUR*0.33)+(AJF*0.33)</v>
      </c>
      <c r="G5" s="97">
        <f t="shared" ref="G5" si="4">IF(E5&gt;=25,25,E5)</f>
        <v>25</v>
      </c>
      <c r="H5" s="97">
        <f t="shared" ref="H5" si="5">IF(E5&gt;=50,50,E5)</f>
        <v>50</v>
      </c>
      <c r="I5" s="97">
        <f t="shared" ref="I5" si="6">IF(E5&gt;=75,75,E5)</f>
        <v>67.468823529411765</v>
      </c>
      <c r="J5" s="97">
        <f t="shared" ref="J5" si="7">IF(E5&gt;=99.999,100,E5)</f>
        <v>67.468823529411765</v>
      </c>
    </row>
    <row r="6" spans="1:11" s="1" customFormat="1" x14ac:dyDescent="0.25">
      <c r="A6" s="134"/>
      <c r="B6" s="135"/>
      <c r="C6" s="150"/>
      <c r="D6" s="134" t="str">
        <f>'7.1'!$A$13</f>
        <v>7.3 Tecnologías de la información.- Impulsar el desarrollo de las capacidades y habilidades del personal de la administración pública municipal.</v>
      </c>
      <c r="E6" s="96">
        <f>'7.1'!$C$13</f>
        <v>42.064102564102569</v>
      </c>
      <c r="F6" s="94" t="str">
        <f>'7.1'!$D$13</f>
        <v>TDI=(AEC*0.50)+(MARI*0.50)</v>
      </c>
      <c r="G6" s="97">
        <f t="shared" si="0"/>
        <v>25</v>
      </c>
      <c r="H6" s="97">
        <f t="shared" si="1"/>
        <v>42.064102564102569</v>
      </c>
      <c r="I6" s="97">
        <f t="shared" si="2"/>
        <v>42.064102564102569</v>
      </c>
      <c r="J6" s="97">
        <f t="shared" si="3"/>
        <v>42.064102564102569</v>
      </c>
    </row>
    <row r="7" spans="1:11" s="1" customFormat="1" x14ac:dyDescent="0.25">
      <c r="A7" s="134"/>
      <c r="B7" s="135"/>
      <c r="C7" s="150"/>
      <c r="D7" s="134"/>
      <c r="E7" s="96">
        <f>'7.1'!$C$15</f>
        <v>100</v>
      </c>
      <c r="F7" s="94" t="str">
        <f>'7.1'!$D$15</f>
        <v>ALT=(AGINT*0.50)+MAPWM*0.50)</v>
      </c>
      <c r="G7" s="97">
        <f t="shared" ref="G7" si="8">IF(E7&gt;=25,25,E7)</f>
        <v>25</v>
      </c>
      <c r="H7" s="97">
        <f t="shared" ref="H7" si="9">IF(E7&gt;=50,50,E7)</f>
        <v>50</v>
      </c>
      <c r="I7" s="97">
        <f t="shared" ref="I7" si="10">IF(E7&gt;=75,75,E7)</f>
        <v>75</v>
      </c>
      <c r="J7" s="97">
        <f t="shared" ref="J7" si="11">IF(E7&gt;=99.999,100,E7)</f>
        <v>100</v>
      </c>
    </row>
    <row r="8" spans="1:11" s="1" customFormat="1" ht="60" x14ac:dyDescent="0.25">
      <c r="A8" s="134"/>
      <c r="B8" s="135"/>
      <c r="C8" s="150"/>
      <c r="D8" s="10" t="str">
        <f>'7.1'!$A$17</f>
        <v>7.4 Planeación y control interno.- Impulsar el uso de las tecnologías de la información y la comunicación (TIC´s) en el desempeño de la administración pública municipal, así como en la realización de trámites y servicios ofrecidos a la población.</v>
      </c>
      <c r="E8" s="96">
        <f>'7.1'!$C$17</f>
        <v>125.55032467532467</v>
      </c>
      <c r="F8" s="94" t="str">
        <f>'7.1'!$D$17</f>
        <v>PCI=(EXDOC*0.25)+(EXCSM*0.25)+(BIMU*0.25)+EDS*0.25)</v>
      </c>
      <c r="G8" s="97">
        <f t="shared" si="0"/>
        <v>25</v>
      </c>
      <c r="H8" s="97">
        <f t="shared" si="1"/>
        <v>50</v>
      </c>
      <c r="I8" s="97">
        <f t="shared" si="2"/>
        <v>75</v>
      </c>
      <c r="J8" s="97">
        <f t="shared" si="3"/>
        <v>100</v>
      </c>
    </row>
    <row r="9" spans="1:11" s="1" customFormat="1" ht="60" x14ac:dyDescent="0.25">
      <c r="A9" s="134"/>
      <c r="B9" s="135"/>
      <c r="C9" s="150"/>
      <c r="D9" s="10" t="str">
        <f>'7.1'!$A$21</f>
        <v>7.5 Modernización de la Administración.- Actualizar a la administración pública municipal, a través de la implementación de sistemas, procedimientos y políticas públicas que permitan agilizar los procesos administrativos del Ayuntamiento.</v>
      </c>
      <c r="E9" s="96">
        <f>'7.1'!$C$21</f>
        <v>10.923076923076923</v>
      </c>
      <c r="F9" s="94" t="str">
        <f>'7.1'!$D$21</f>
        <v>SPPPA=(CCP*0.20)+(GSEEE*0.20)+(PRODIM*0.20)+(GAIN*0.20)+(EMU*0.20)</v>
      </c>
      <c r="G9" s="97">
        <f t="shared" si="0"/>
        <v>10.923076923076923</v>
      </c>
      <c r="H9" s="97">
        <f t="shared" si="1"/>
        <v>10.923076923076923</v>
      </c>
      <c r="I9" s="97">
        <f t="shared" si="2"/>
        <v>10.923076923076923</v>
      </c>
      <c r="J9" s="97">
        <f t="shared" si="3"/>
        <v>10.923076923076923</v>
      </c>
    </row>
    <row r="10" spans="1:11" s="1" customFormat="1" x14ac:dyDescent="0.25">
      <c r="A10" s="134"/>
      <c r="B10" s="135"/>
      <c r="C10" s="150"/>
      <c r="D10" s="209" t="str">
        <f>'7.1'!$A$26</f>
        <v>7.6 Ayuntamiento con sentido Social.-     Realizar acciones de Cabildo que garanticen el desarrollo del municipio y la adecuada atención del ciudadano.</v>
      </c>
      <c r="E10" s="96">
        <f>'7.1'!$C$26</f>
        <v>0</v>
      </c>
      <c r="F10" s="94" t="str">
        <f>'7.1'!$D$26</f>
        <v>ACAB=(SEAC*1)</v>
      </c>
      <c r="G10" s="97">
        <f t="shared" si="0"/>
        <v>0</v>
      </c>
      <c r="H10" s="97">
        <f t="shared" si="1"/>
        <v>0</v>
      </c>
      <c r="I10" s="97">
        <f t="shared" si="2"/>
        <v>0</v>
      </c>
      <c r="J10" s="97">
        <f t="shared" si="3"/>
        <v>0</v>
      </c>
    </row>
    <row r="11" spans="1:11" s="1" customFormat="1" ht="42" customHeight="1" x14ac:dyDescent="0.25">
      <c r="A11" s="134"/>
      <c r="B11" s="135"/>
      <c r="C11" s="151"/>
      <c r="D11" s="209"/>
      <c r="E11" s="96">
        <f>'7.1'!$C$27</f>
        <v>220.00000000000003</v>
      </c>
      <c r="F11" s="94" t="str">
        <f>'7.1'!$D$27</f>
        <v>ACSS=(SECA*1)</v>
      </c>
      <c r="G11" s="97">
        <f t="shared" ref="G11" si="12">IF(E11&gt;=25,25,E11)</f>
        <v>25</v>
      </c>
      <c r="H11" s="97">
        <f t="shared" ref="H11" si="13">IF(E11&gt;=50,50,E11)</f>
        <v>50</v>
      </c>
      <c r="I11" s="97">
        <f t="shared" ref="I11" si="14">IF(E11&gt;=75,75,E11)</f>
        <v>75</v>
      </c>
      <c r="J11" s="97">
        <f t="shared" ref="J11" si="15">IF(E11&gt;=99.999,100,E11)</f>
        <v>100</v>
      </c>
    </row>
  </sheetData>
  <mergeCells count="13">
    <mergeCell ref="A3:A11"/>
    <mergeCell ref="D10:D11"/>
    <mergeCell ref="D4:D5"/>
    <mergeCell ref="D6:D7"/>
    <mergeCell ref="B3:B11"/>
    <mergeCell ref="C3:C11"/>
    <mergeCell ref="E1:E2"/>
    <mergeCell ref="F1:F2"/>
    <mergeCell ref="G1:J1"/>
    <mergeCell ref="A1:A2"/>
    <mergeCell ref="B1:B2"/>
    <mergeCell ref="D1:D2"/>
    <mergeCell ref="C1:C2"/>
  </mergeCells>
  <conditionalFormatting sqref="G3:G11">
    <cfRule type="colorScale" priority="13">
      <colorScale>
        <cfvo type="num" val="0"/>
        <cfvo type="num" val="12.5"/>
        <cfvo type="num" val="25"/>
        <color rgb="FFF8696B"/>
        <color rgb="FFFFEB84"/>
        <color rgb="FF63BE7B"/>
      </colorScale>
    </cfRule>
  </conditionalFormatting>
  <conditionalFormatting sqref="H3:H11">
    <cfRule type="colorScale" priority="12">
      <colorScale>
        <cfvo type="num" val="25.01"/>
        <cfvo type="num" val="37.51"/>
        <cfvo type="num" val="50"/>
        <color rgb="FFF8696B"/>
        <color rgb="FFFFEB84"/>
        <color rgb="FF63BE7B"/>
      </colorScale>
    </cfRule>
  </conditionalFormatting>
  <conditionalFormatting sqref="I3:I11">
    <cfRule type="colorScale" priority="11">
      <colorScale>
        <cfvo type="num" val="50.01"/>
        <cfvo type="num" val="62.51"/>
        <cfvo type="num" val="75"/>
        <color rgb="FFF8696B"/>
        <color rgb="FFFFEB84"/>
        <color rgb="FF63BE7B"/>
      </colorScale>
    </cfRule>
  </conditionalFormatting>
  <conditionalFormatting sqref="J3:J11">
    <cfRule type="colorScale" priority="10">
      <colorScale>
        <cfvo type="num" val="75.010000000000005"/>
        <cfvo type="num" val="87.51"/>
        <cfvo type="num" val="100"/>
        <color rgb="FFF8696B"/>
        <color rgb="FFFFEB84"/>
        <color rgb="FF63BE7B"/>
      </colorScale>
    </cfRule>
  </conditionalFormatting>
  <conditionalFormatting sqref="E3:F10">
    <cfRule type="colorScale" priority="9">
      <colorScale>
        <cfvo type="num" val="1"/>
        <cfvo type="num" val="50"/>
        <cfvo type="num" val="85"/>
        <color rgb="FFF8696B"/>
        <color rgb="FFFFEB84"/>
        <color rgb="FF63BE7B"/>
      </colorScale>
    </cfRule>
  </conditionalFormatting>
  <conditionalFormatting sqref="B3:C3">
    <cfRule type="colorScale" priority="3">
      <colorScale>
        <cfvo type="num" val="1"/>
        <cfvo type="num" val="50"/>
        <cfvo type="num" val="85"/>
        <color rgb="FFF8696B"/>
        <color rgb="FFFFEB84"/>
        <color rgb="FF63BE7B"/>
      </colorScale>
    </cfRule>
  </conditionalFormatting>
  <conditionalFormatting sqref="E11">
    <cfRule type="colorScale" priority="2">
      <colorScale>
        <cfvo type="num" val="1"/>
        <cfvo type="num" val="50"/>
        <cfvo type="num" val="85"/>
        <color rgb="FFF8696B"/>
        <color rgb="FFFFEB84"/>
        <color rgb="FF63BE7B"/>
      </colorScale>
    </cfRule>
  </conditionalFormatting>
  <conditionalFormatting sqref="F11">
    <cfRule type="colorScale" priority="1">
      <colorScale>
        <cfvo type="num" val="1"/>
        <cfvo type="num" val="50"/>
        <cfvo type="num" val="85"/>
        <color rgb="FFF8696B"/>
        <color rgb="FFFFEB84"/>
        <color rgb="FF63BE7B"/>
      </colorScale>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zoomScale="70" zoomScaleNormal="70" workbookViewId="0">
      <selection activeCell="H3" sqref="H3:H28"/>
    </sheetView>
  </sheetViews>
  <sheetFormatPr baseColWidth="10" defaultColWidth="0" defaultRowHeight="15" zeroHeight="1" x14ac:dyDescent="0.25"/>
  <cols>
    <col min="1" max="1" width="40.7109375" customWidth="1"/>
    <col min="2" max="2" width="34.28515625" customWidth="1"/>
    <col min="3" max="3" width="11.85546875" bestFit="1" customWidth="1"/>
    <col min="4" max="4" width="17" customWidth="1"/>
    <col min="5" max="5" width="30.28515625" style="61" customWidth="1"/>
    <col min="6" max="6" width="27" customWidth="1"/>
    <col min="7" max="7" width="15.5703125" customWidth="1"/>
    <col min="8" max="8" width="15.140625" bestFit="1" customWidth="1"/>
    <col min="9" max="9" width="17.28515625" bestFit="1" customWidth="1"/>
    <col min="10" max="10" width="14.5703125" bestFit="1" customWidth="1"/>
    <col min="11" max="11" width="14" customWidth="1"/>
    <col min="12" max="12" width="12.42578125" customWidth="1"/>
    <col min="13" max="13" width="13.140625" customWidth="1"/>
    <col min="14" max="14" width="13.28515625" customWidth="1"/>
    <col min="15" max="15" width="13" customWidth="1"/>
    <col min="16" max="16384" width="11.42578125" hidden="1"/>
  </cols>
  <sheetData>
    <row r="1" spans="1:15" x14ac:dyDescent="0.25">
      <c r="A1" s="129" t="s">
        <v>0</v>
      </c>
      <c r="B1" s="129" t="s">
        <v>3</v>
      </c>
      <c r="C1" s="129" t="s">
        <v>1</v>
      </c>
      <c r="D1" s="129" t="s">
        <v>2</v>
      </c>
      <c r="E1" s="210" t="s">
        <v>4</v>
      </c>
      <c r="F1" s="129" t="s">
        <v>2</v>
      </c>
      <c r="G1" s="183" t="s">
        <v>1</v>
      </c>
      <c r="H1" s="129" t="s">
        <v>5</v>
      </c>
      <c r="I1" s="155" t="s">
        <v>7</v>
      </c>
      <c r="J1" s="129" t="s">
        <v>6</v>
      </c>
      <c r="K1" s="186" t="s">
        <v>8</v>
      </c>
      <c r="L1" s="129" t="s">
        <v>9</v>
      </c>
      <c r="M1" s="129"/>
      <c r="N1" s="129"/>
      <c r="O1" s="129"/>
    </row>
    <row r="2" spans="1:15" x14ac:dyDescent="0.25">
      <c r="A2" s="129"/>
      <c r="B2" s="129"/>
      <c r="C2" s="129"/>
      <c r="D2" s="129"/>
      <c r="E2" s="210"/>
      <c r="F2" s="129"/>
      <c r="G2" s="208"/>
      <c r="H2" s="129"/>
      <c r="I2" s="157"/>
      <c r="J2" s="129"/>
      <c r="K2" s="207"/>
      <c r="L2" s="29" t="s">
        <v>10</v>
      </c>
      <c r="M2" s="29" t="s">
        <v>11</v>
      </c>
      <c r="N2" s="29" t="s">
        <v>12</v>
      </c>
      <c r="O2" s="29" t="s">
        <v>13</v>
      </c>
    </row>
    <row r="3" spans="1:15" ht="75" customHeight="1" x14ac:dyDescent="0.25">
      <c r="A3" s="193" t="s">
        <v>368</v>
      </c>
      <c r="B3" s="193" t="s">
        <v>256</v>
      </c>
      <c r="C3" s="214">
        <f>(G3*0.2)+(G4*0.2)+(G5*0.2)+(G6*0.2)+(G7*0.2)</f>
        <v>24.549019607843139</v>
      </c>
      <c r="D3" s="133" t="s">
        <v>257</v>
      </c>
      <c r="E3" s="60" t="s">
        <v>258</v>
      </c>
      <c r="F3" s="33" t="s">
        <v>477</v>
      </c>
      <c r="G3" s="40">
        <f>(H3/J3)*100</f>
        <v>50</v>
      </c>
      <c r="H3" s="119" t="s">
        <v>495</v>
      </c>
      <c r="I3" s="113" t="s">
        <v>478</v>
      </c>
      <c r="J3" s="58">
        <v>4</v>
      </c>
      <c r="K3" s="40" t="s">
        <v>55</v>
      </c>
      <c r="L3" s="42">
        <f>IF(G3&gt;=25,25,G3)</f>
        <v>25</v>
      </c>
      <c r="M3" s="42">
        <f>IF(G3&gt;=50,50,G3)</f>
        <v>50</v>
      </c>
      <c r="N3" s="42">
        <f>IF(G3&gt;=75,75,G3)</f>
        <v>50</v>
      </c>
      <c r="O3" s="42">
        <f>IF(G3&gt;=99.999,100,G3)</f>
        <v>50</v>
      </c>
    </row>
    <row r="4" spans="1:15" ht="90" customHeight="1" x14ac:dyDescent="0.25">
      <c r="A4" s="193"/>
      <c r="B4" s="193"/>
      <c r="C4" s="214"/>
      <c r="D4" s="133"/>
      <c r="E4" s="60" t="s">
        <v>259</v>
      </c>
      <c r="F4" s="33" t="s">
        <v>262</v>
      </c>
      <c r="G4" s="40">
        <f>(H4/J4)*100</f>
        <v>0</v>
      </c>
      <c r="H4" s="119" t="s">
        <v>479</v>
      </c>
      <c r="I4" s="40" t="s">
        <v>109</v>
      </c>
      <c r="J4" s="58">
        <v>500</v>
      </c>
      <c r="K4" s="40" t="s">
        <v>55</v>
      </c>
      <c r="L4" s="42">
        <f>IF(G4&gt;=25,25,G4)</f>
        <v>0</v>
      </c>
      <c r="M4" s="42">
        <f>IF(G4&gt;=50,50,G4)</f>
        <v>0</v>
      </c>
      <c r="N4" s="42">
        <f>IF(G4&gt;=75,75,G4)</f>
        <v>0</v>
      </c>
      <c r="O4" s="42">
        <f>IF(G4&gt;=99.999,100,G4)</f>
        <v>0</v>
      </c>
    </row>
    <row r="5" spans="1:15" ht="90" customHeight="1" x14ac:dyDescent="0.25">
      <c r="A5" s="193"/>
      <c r="B5" s="193"/>
      <c r="C5" s="214"/>
      <c r="D5" s="133"/>
      <c r="E5" s="60" t="s">
        <v>260</v>
      </c>
      <c r="F5" s="33" t="s">
        <v>263</v>
      </c>
      <c r="G5" s="40">
        <f>(H5/J5)*100</f>
        <v>13.333333333333334</v>
      </c>
      <c r="H5" s="119" t="s">
        <v>516</v>
      </c>
      <c r="I5" s="40" t="s">
        <v>41</v>
      </c>
      <c r="J5" s="58">
        <v>150</v>
      </c>
      <c r="K5" s="40" t="s">
        <v>55</v>
      </c>
      <c r="L5" s="42">
        <f>IF(G5&gt;=25,25,G5)</f>
        <v>13.333333333333334</v>
      </c>
      <c r="M5" s="42">
        <f>IF(G5&gt;=50,50,G5)</f>
        <v>13.333333333333334</v>
      </c>
      <c r="N5" s="42">
        <f>IF(G5&gt;=75,75,G5)</f>
        <v>13.333333333333334</v>
      </c>
      <c r="O5" s="42">
        <f>IF(G5&gt;=99.999,100,G5)</f>
        <v>13.333333333333334</v>
      </c>
    </row>
    <row r="6" spans="1:15" ht="90" customHeight="1" x14ac:dyDescent="0.25">
      <c r="A6" s="193"/>
      <c r="B6" s="193"/>
      <c r="C6" s="214"/>
      <c r="D6" s="133"/>
      <c r="E6" s="59" t="s">
        <v>261</v>
      </c>
      <c r="F6" s="33" t="s">
        <v>264</v>
      </c>
      <c r="G6" s="51">
        <f t="shared" ref="G6:G27" si="0">(H6/J6)*100</f>
        <v>59.411764705882355</v>
      </c>
      <c r="H6" s="119" t="s">
        <v>517</v>
      </c>
      <c r="I6" s="40" t="s">
        <v>56</v>
      </c>
      <c r="J6" s="58">
        <v>1700</v>
      </c>
      <c r="K6" s="40" t="s">
        <v>55</v>
      </c>
      <c r="L6" s="52">
        <f t="shared" ref="L6:L27" si="1">IF(G6&gt;=25,25,G6)</f>
        <v>25</v>
      </c>
      <c r="M6" s="52">
        <f t="shared" ref="M6:M27" si="2">IF(G6&gt;=50,50,G6)</f>
        <v>50</v>
      </c>
      <c r="N6" s="52">
        <f t="shared" ref="N6:N27" si="3">IF(G6&gt;=75,75,G6)</f>
        <v>59.411764705882355</v>
      </c>
      <c r="O6" s="52">
        <f t="shared" ref="O6:O27" si="4">IF(G6&gt;=99.999,100,G6)</f>
        <v>59.411764705882355</v>
      </c>
    </row>
    <row r="7" spans="1:15" ht="90" customHeight="1" x14ac:dyDescent="0.25">
      <c r="A7" s="193"/>
      <c r="B7" s="193"/>
      <c r="C7" s="214"/>
      <c r="D7" s="133"/>
      <c r="E7" s="59" t="s">
        <v>444</v>
      </c>
      <c r="F7" s="33" t="s">
        <v>265</v>
      </c>
      <c r="G7" s="51">
        <f t="shared" si="0"/>
        <v>0</v>
      </c>
      <c r="H7" s="119" t="s">
        <v>479</v>
      </c>
      <c r="I7" s="40" t="s">
        <v>266</v>
      </c>
      <c r="J7" s="58">
        <v>2</v>
      </c>
      <c r="K7" s="40" t="s">
        <v>55</v>
      </c>
      <c r="L7" s="52">
        <f t="shared" si="1"/>
        <v>0</v>
      </c>
      <c r="M7" s="52">
        <f t="shared" si="2"/>
        <v>0</v>
      </c>
      <c r="N7" s="52">
        <f t="shared" si="3"/>
        <v>0</v>
      </c>
      <c r="O7" s="52">
        <f t="shared" si="4"/>
        <v>0</v>
      </c>
    </row>
    <row r="8" spans="1:15" ht="60" x14ac:dyDescent="0.25">
      <c r="A8" s="193" t="s">
        <v>372</v>
      </c>
      <c r="B8" s="193" t="s">
        <v>267</v>
      </c>
      <c r="C8" s="214">
        <f>(G8*0.5)+(G9*0.5)</f>
        <v>100</v>
      </c>
      <c r="D8" s="133" t="s">
        <v>268</v>
      </c>
      <c r="E8" s="59" t="s">
        <v>269</v>
      </c>
      <c r="F8" s="33" t="s">
        <v>271</v>
      </c>
      <c r="G8" s="51">
        <f t="shared" si="0"/>
        <v>100</v>
      </c>
      <c r="H8" s="119" t="s">
        <v>497</v>
      </c>
      <c r="I8" s="40" t="s">
        <v>273</v>
      </c>
      <c r="J8" s="58">
        <v>1</v>
      </c>
      <c r="K8" s="40" t="s">
        <v>229</v>
      </c>
      <c r="L8" s="52">
        <f t="shared" si="1"/>
        <v>25</v>
      </c>
      <c r="M8" s="52">
        <f t="shared" si="2"/>
        <v>50</v>
      </c>
      <c r="N8" s="52">
        <f t="shared" si="3"/>
        <v>75</v>
      </c>
      <c r="O8" s="52">
        <f t="shared" si="4"/>
        <v>100</v>
      </c>
    </row>
    <row r="9" spans="1:15" ht="60" x14ac:dyDescent="0.25">
      <c r="A9" s="193"/>
      <c r="B9" s="193"/>
      <c r="C9" s="214"/>
      <c r="D9" s="133"/>
      <c r="E9" s="59" t="s">
        <v>270</v>
      </c>
      <c r="F9" s="33" t="s">
        <v>272</v>
      </c>
      <c r="G9" s="51">
        <f t="shared" si="0"/>
        <v>100</v>
      </c>
      <c r="H9" s="119" t="s">
        <v>463</v>
      </c>
      <c r="I9" s="40" t="s">
        <v>59</v>
      </c>
      <c r="J9" s="58">
        <v>4</v>
      </c>
      <c r="K9" s="40" t="s">
        <v>229</v>
      </c>
      <c r="L9" s="52">
        <f t="shared" si="1"/>
        <v>25</v>
      </c>
      <c r="M9" s="52">
        <f t="shared" si="2"/>
        <v>50</v>
      </c>
      <c r="N9" s="52">
        <f t="shared" si="3"/>
        <v>75</v>
      </c>
      <c r="O9" s="52">
        <f t="shared" si="4"/>
        <v>100</v>
      </c>
    </row>
    <row r="10" spans="1:15" ht="45" x14ac:dyDescent="0.25">
      <c r="A10" s="193"/>
      <c r="B10" s="134" t="s">
        <v>274</v>
      </c>
      <c r="C10" s="213">
        <f>(G10*0.33)+(G11*0.33)+(G12*0.33)</f>
        <v>67.468823529411765</v>
      </c>
      <c r="D10" s="134" t="s">
        <v>275</v>
      </c>
      <c r="E10" s="59" t="s">
        <v>276</v>
      </c>
      <c r="F10" s="33" t="s">
        <v>279</v>
      </c>
      <c r="G10" s="51">
        <f t="shared" si="0"/>
        <v>33.333333333333329</v>
      </c>
      <c r="H10" s="119" t="s">
        <v>518</v>
      </c>
      <c r="I10" s="40" t="s">
        <v>288</v>
      </c>
      <c r="J10" s="58">
        <v>1500</v>
      </c>
      <c r="K10" s="40" t="s">
        <v>289</v>
      </c>
      <c r="L10" s="52">
        <f t="shared" si="1"/>
        <v>25</v>
      </c>
      <c r="M10" s="52">
        <f t="shared" si="2"/>
        <v>33.333333333333329</v>
      </c>
      <c r="N10" s="52">
        <f t="shared" si="3"/>
        <v>33.333333333333329</v>
      </c>
      <c r="O10" s="52">
        <f t="shared" si="4"/>
        <v>33.333333333333329</v>
      </c>
    </row>
    <row r="11" spans="1:15" ht="45" x14ac:dyDescent="0.25">
      <c r="A11" s="193"/>
      <c r="B11" s="134"/>
      <c r="C11" s="213"/>
      <c r="D11" s="134"/>
      <c r="E11" s="59" t="s">
        <v>277</v>
      </c>
      <c r="F11" s="33" t="s">
        <v>280</v>
      </c>
      <c r="G11" s="51">
        <f t="shared" si="0"/>
        <v>117</v>
      </c>
      <c r="H11" s="119" t="s">
        <v>519</v>
      </c>
      <c r="I11" s="40" t="s">
        <v>98</v>
      </c>
      <c r="J11" s="58">
        <v>200</v>
      </c>
      <c r="K11" s="40" t="s">
        <v>290</v>
      </c>
      <c r="L11" s="52">
        <f t="shared" si="1"/>
        <v>25</v>
      </c>
      <c r="M11" s="52">
        <f t="shared" si="2"/>
        <v>50</v>
      </c>
      <c r="N11" s="52">
        <f t="shared" si="3"/>
        <v>75</v>
      </c>
      <c r="O11" s="52">
        <f t="shared" si="4"/>
        <v>100</v>
      </c>
    </row>
    <row r="12" spans="1:15" ht="45" x14ac:dyDescent="0.25">
      <c r="A12" s="193"/>
      <c r="B12" s="134"/>
      <c r="C12" s="213"/>
      <c r="D12" s="134"/>
      <c r="E12" s="59" t="s">
        <v>278</v>
      </c>
      <c r="F12" s="33" t="s">
        <v>281</v>
      </c>
      <c r="G12" s="51">
        <f t="shared" si="0"/>
        <v>54.117647058823529</v>
      </c>
      <c r="H12" s="119" t="s">
        <v>520</v>
      </c>
      <c r="I12" s="40" t="s">
        <v>98</v>
      </c>
      <c r="J12" s="58">
        <v>1700</v>
      </c>
      <c r="K12" s="40" t="s">
        <v>45</v>
      </c>
      <c r="L12" s="52">
        <f t="shared" si="1"/>
        <v>25</v>
      </c>
      <c r="M12" s="52">
        <f t="shared" si="2"/>
        <v>50</v>
      </c>
      <c r="N12" s="52">
        <f t="shared" si="3"/>
        <v>54.117647058823529</v>
      </c>
      <c r="O12" s="52">
        <f t="shared" si="4"/>
        <v>54.117647058823529</v>
      </c>
    </row>
    <row r="13" spans="1:15" ht="30" x14ac:dyDescent="0.25">
      <c r="A13" s="193" t="s">
        <v>373</v>
      </c>
      <c r="B13" s="134" t="s">
        <v>282</v>
      </c>
      <c r="C13" s="211">
        <f>(G13*0.5)+(G14*0.5)</f>
        <v>42.064102564102569</v>
      </c>
      <c r="D13" s="134" t="s">
        <v>283</v>
      </c>
      <c r="E13" s="59" t="s">
        <v>445</v>
      </c>
      <c r="F13" s="33" t="s">
        <v>447</v>
      </c>
      <c r="G13" s="51">
        <f t="shared" si="0"/>
        <v>5.6666666666666661</v>
      </c>
      <c r="H13" s="119" t="s">
        <v>521</v>
      </c>
      <c r="I13" s="40" t="s">
        <v>450</v>
      </c>
      <c r="J13" s="58">
        <v>1200</v>
      </c>
      <c r="K13" s="40" t="s">
        <v>45</v>
      </c>
      <c r="L13" s="52">
        <f t="shared" si="1"/>
        <v>5.6666666666666661</v>
      </c>
      <c r="M13" s="52">
        <f t="shared" si="2"/>
        <v>5.6666666666666661</v>
      </c>
      <c r="N13" s="52">
        <f t="shared" si="3"/>
        <v>5.6666666666666661</v>
      </c>
      <c r="O13" s="52">
        <f t="shared" si="4"/>
        <v>5.6666666666666661</v>
      </c>
    </row>
    <row r="14" spans="1:15" ht="60" x14ac:dyDescent="0.25">
      <c r="A14" s="193"/>
      <c r="B14" s="134"/>
      <c r="C14" s="212"/>
      <c r="D14" s="134"/>
      <c r="E14" s="59" t="s">
        <v>284</v>
      </c>
      <c r="F14" s="33" t="s">
        <v>286</v>
      </c>
      <c r="G14" s="51">
        <f t="shared" si="0"/>
        <v>78.461538461538467</v>
      </c>
      <c r="H14" s="119" t="s">
        <v>522</v>
      </c>
      <c r="I14" s="40" t="s">
        <v>228</v>
      </c>
      <c r="J14" s="58">
        <v>65</v>
      </c>
      <c r="K14" s="40" t="s">
        <v>292</v>
      </c>
      <c r="L14" s="52">
        <f t="shared" si="1"/>
        <v>25</v>
      </c>
      <c r="M14" s="52">
        <f t="shared" si="2"/>
        <v>50</v>
      </c>
      <c r="N14" s="52">
        <f t="shared" si="3"/>
        <v>75</v>
      </c>
      <c r="O14" s="52">
        <f t="shared" si="4"/>
        <v>78.461538461538467</v>
      </c>
    </row>
    <row r="15" spans="1:15" ht="75" x14ac:dyDescent="0.25">
      <c r="A15" s="193"/>
      <c r="B15" s="134" t="s">
        <v>293</v>
      </c>
      <c r="C15" s="211">
        <f>(G15*0.5)+(G16*0.5)</f>
        <v>100</v>
      </c>
      <c r="D15" s="134" t="s">
        <v>294</v>
      </c>
      <c r="E15" s="59" t="s">
        <v>285</v>
      </c>
      <c r="F15" s="33" t="s">
        <v>287</v>
      </c>
      <c r="G15" s="51">
        <f t="shared" si="0"/>
        <v>100</v>
      </c>
      <c r="H15" s="119" t="s">
        <v>506</v>
      </c>
      <c r="I15" s="40" t="s">
        <v>291</v>
      </c>
      <c r="J15" s="58">
        <v>12</v>
      </c>
      <c r="K15" s="40" t="s">
        <v>292</v>
      </c>
      <c r="L15" s="52">
        <f t="shared" si="1"/>
        <v>25</v>
      </c>
      <c r="M15" s="52">
        <f t="shared" si="2"/>
        <v>50</v>
      </c>
      <c r="N15" s="52">
        <f t="shared" si="3"/>
        <v>75</v>
      </c>
      <c r="O15" s="52">
        <f t="shared" si="4"/>
        <v>100</v>
      </c>
    </row>
    <row r="16" spans="1:15" ht="75" x14ac:dyDescent="0.25">
      <c r="A16" s="193"/>
      <c r="B16" s="134"/>
      <c r="C16" s="212"/>
      <c r="D16" s="134"/>
      <c r="E16" s="59" t="s">
        <v>295</v>
      </c>
      <c r="F16" s="33" t="s">
        <v>296</v>
      </c>
      <c r="G16" s="51">
        <f t="shared" si="0"/>
        <v>100</v>
      </c>
      <c r="H16" s="119" t="s">
        <v>463</v>
      </c>
      <c r="I16" s="40" t="s">
        <v>298</v>
      </c>
      <c r="J16" s="58">
        <v>4</v>
      </c>
      <c r="K16" s="40" t="s">
        <v>292</v>
      </c>
      <c r="L16" s="52">
        <f t="shared" si="1"/>
        <v>25</v>
      </c>
      <c r="M16" s="52">
        <f t="shared" si="2"/>
        <v>50</v>
      </c>
      <c r="N16" s="52">
        <f t="shared" si="3"/>
        <v>75</v>
      </c>
      <c r="O16" s="52">
        <f t="shared" si="4"/>
        <v>100</v>
      </c>
    </row>
    <row r="17" spans="1:15" ht="60" customHeight="1" x14ac:dyDescent="0.25">
      <c r="A17" s="193" t="s">
        <v>374</v>
      </c>
      <c r="B17" s="134" t="s">
        <v>299</v>
      </c>
      <c r="C17" s="215">
        <f>(G17*0.25)+(G18*0.25)+(G19*0.25)+(G20*0.25)</f>
        <v>125.55032467532467</v>
      </c>
      <c r="D17" s="134" t="s">
        <v>300</v>
      </c>
      <c r="E17" s="59" t="s">
        <v>446</v>
      </c>
      <c r="F17" s="33" t="s">
        <v>297</v>
      </c>
      <c r="G17" s="51">
        <f t="shared" si="0"/>
        <v>100</v>
      </c>
      <c r="H17" s="119" t="s">
        <v>523</v>
      </c>
      <c r="I17" s="40" t="s">
        <v>228</v>
      </c>
      <c r="J17" s="58">
        <v>240</v>
      </c>
      <c r="K17" s="40" t="s">
        <v>292</v>
      </c>
      <c r="L17" s="52">
        <f t="shared" si="1"/>
        <v>25</v>
      </c>
      <c r="M17" s="52">
        <f t="shared" si="2"/>
        <v>50</v>
      </c>
      <c r="N17" s="52">
        <f t="shared" si="3"/>
        <v>75</v>
      </c>
      <c r="O17" s="52">
        <f t="shared" si="4"/>
        <v>100</v>
      </c>
    </row>
    <row r="18" spans="1:15" ht="45" x14ac:dyDescent="0.25">
      <c r="A18" s="193"/>
      <c r="B18" s="134"/>
      <c r="C18" s="216"/>
      <c r="D18" s="134"/>
      <c r="E18" s="59" t="s">
        <v>301</v>
      </c>
      <c r="F18" s="33" t="s">
        <v>305</v>
      </c>
      <c r="G18" s="51">
        <f t="shared" si="0"/>
        <v>194.92857142857142</v>
      </c>
      <c r="H18" s="119" t="s">
        <v>524</v>
      </c>
      <c r="I18" s="40" t="s">
        <v>308</v>
      </c>
      <c r="J18" s="58">
        <v>1400</v>
      </c>
      <c r="K18" s="40" t="s">
        <v>310</v>
      </c>
      <c r="L18" s="52">
        <f t="shared" si="1"/>
        <v>25</v>
      </c>
      <c r="M18" s="52">
        <f t="shared" si="2"/>
        <v>50</v>
      </c>
      <c r="N18" s="52">
        <f t="shared" si="3"/>
        <v>75</v>
      </c>
      <c r="O18" s="52">
        <f t="shared" si="4"/>
        <v>100</v>
      </c>
    </row>
    <row r="19" spans="1:15" ht="45" x14ac:dyDescent="0.25">
      <c r="A19" s="193"/>
      <c r="B19" s="134"/>
      <c r="C19" s="216"/>
      <c r="D19" s="134"/>
      <c r="E19" s="59" t="s">
        <v>302</v>
      </c>
      <c r="F19" s="33" t="s">
        <v>306</v>
      </c>
      <c r="G19" s="51">
        <f t="shared" si="0"/>
        <v>107.27272727272728</v>
      </c>
      <c r="H19" s="119" t="s">
        <v>525</v>
      </c>
      <c r="I19" s="40" t="s">
        <v>309</v>
      </c>
      <c r="J19" s="58">
        <v>110</v>
      </c>
      <c r="K19" s="40" t="s">
        <v>310</v>
      </c>
      <c r="L19" s="52">
        <f t="shared" si="1"/>
        <v>25</v>
      </c>
      <c r="M19" s="52">
        <f t="shared" si="2"/>
        <v>50</v>
      </c>
      <c r="N19" s="52">
        <f t="shared" si="3"/>
        <v>75</v>
      </c>
      <c r="O19" s="52">
        <f t="shared" si="4"/>
        <v>100</v>
      </c>
    </row>
    <row r="20" spans="1:15" ht="120" x14ac:dyDescent="0.25">
      <c r="A20" s="193"/>
      <c r="B20" s="134"/>
      <c r="C20" s="217"/>
      <c r="D20" s="134"/>
      <c r="E20" s="59" t="s">
        <v>303</v>
      </c>
      <c r="F20" s="33" t="s">
        <v>448</v>
      </c>
      <c r="G20" s="51">
        <f t="shared" si="0"/>
        <v>100</v>
      </c>
      <c r="H20" s="119" t="s">
        <v>463</v>
      </c>
      <c r="I20" s="40" t="s">
        <v>255</v>
      </c>
      <c r="J20" s="58">
        <v>4</v>
      </c>
      <c r="K20" s="40" t="s">
        <v>290</v>
      </c>
      <c r="L20" s="52">
        <f t="shared" si="1"/>
        <v>25</v>
      </c>
      <c r="M20" s="52">
        <f t="shared" si="2"/>
        <v>50</v>
      </c>
      <c r="N20" s="52">
        <f t="shared" si="3"/>
        <v>75</v>
      </c>
      <c r="O20" s="52">
        <f t="shared" si="4"/>
        <v>100</v>
      </c>
    </row>
    <row r="21" spans="1:15" ht="90" customHeight="1" x14ac:dyDescent="0.25">
      <c r="A21" s="193" t="s">
        <v>375</v>
      </c>
      <c r="B21" s="134" t="s">
        <v>311</v>
      </c>
      <c r="C21" s="215">
        <f>(G21*0.2)+(G22*0.2)+(G23*0.2)+(G24*0.2)+(G25*0.2)</f>
        <v>10.923076923076923</v>
      </c>
      <c r="D21" s="134" t="s">
        <v>312</v>
      </c>
      <c r="E21" s="59" t="s">
        <v>304</v>
      </c>
      <c r="F21" s="33" t="s">
        <v>307</v>
      </c>
      <c r="G21" s="51">
        <f t="shared" si="0"/>
        <v>54.615384615384613</v>
      </c>
      <c r="H21" s="119" t="s">
        <v>526</v>
      </c>
      <c r="I21" s="40" t="s">
        <v>308</v>
      </c>
      <c r="J21" s="58">
        <v>650</v>
      </c>
      <c r="K21" s="40" t="s">
        <v>290</v>
      </c>
      <c r="L21" s="52">
        <f t="shared" si="1"/>
        <v>25</v>
      </c>
      <c r="M21" s="52">
        <f t="shared" si="2"/>
        <v>50</v>
      </c>
      <c r="N21" s="52">
        <f t="shared" si="3"/>
        <v>54.615384615384613</v>
      </c>
      <c r="O21" s="52">
        <f t="shared" si="4"/>
        <v>54.615384615384613</v>
      </c>
    </row>
    <row r="22" spans="1:15" ht="75" x14ac:dyDescent="0.25">
      <c r="A22" s="193"/>
      <c r="B22" s="134"/>
      <c r="C22" s="216"/>
      <c r="D22" s="134"/>
      <c r="E22" s="59" t="s">
        <v>313</v>
      </c>
      <c r="F22" s="33" t="s">
        <v>314</v>
      </c>
      <c r="G22" s="51">
        <f t="shared" si="0"/>
        <v>0</v>
      </c>
      <c r="H22" s="119" t="s">
        <v>479</v>
      </c>
      <c r="I22" s="40" t="s">
        <v>322</v>
      </c>
      <c r="J22" s="58">
        <v>5</v>
      </c>
      <c r="K22" s="40" t="s">
        <v>333</v>
      </c>
      <c r="L22" s="52">
        <f t="shared" si="1"/>
        <v>0</v>
      </c>
      <c r="M22" s="52">
        <f t="shared" si="2"/>
        <v>0</v>
      </c>
      <c r="N22" s="52">
        <f t="shared" si="3"/>
        <v>0</v>
      </c>
      <c r="O22" s="52">
        <f t="shared" si="4"/>
        <v>0</v>
      </c>
    </row>
    <row r="23" spans="1:15" ht="105" x14ac:dyDescent="0.25">
      <c r="A23" s="193"/>
      <c r="B23" s="134"/>
      <c r="C23" s="216"/>
      <c r="D23" s="134"/>
      <c r="E23" s="59" t="s">
        <v>315</v>
      </c>
      <c r="F23" s="33" t="s">
        <v>316</v>
      </c>
      <c r="G23" s="51">
        <f t="shared" si="0"/>
        <v>0</v>
      </c>
      <c r="H23" s="119" t="s">
        <v>479</v>
      </c>
      <c r="I23" s="40" t="s">
        <v>323</v>
      </c>
      <c r="J23" s="58">
        <v>1</v>
      </c>
      <c r="K23" s="40" t="s">
        <v>140</v>
      </c>
      <c r="L23" s="52">
        <f t="shared" si="1"/>
        <v>0</v>
      </c>
      <c r="M23" s="52">
        <f t="shared" si="2"/>
        <v>0</v>
      </c>
      <c r="N23" s="52">
        <f t="shared" si="3"/>
        <v>0</v>
      </c>
      <c r="O23" s="52">
        <f t="shared" si="4"/>
        <v>0</v>
      </c>
    </row>
    <row r="24" spans="1:15" ht="75" x14ac:dyDescent="0.25">
      <c r="A24" s="193"/>
      <c r="B24" s="134"/>
      <c r="C24" s="216"/>
      <c r="D24" s="134"/>
      <c r="E24" s="59" t="s">
        <v>317</v>
      </c>
      <c r="F24" s="33" t="s">
        <v>318</v>
      </c>
      <c r="G24" s="51">
        <f t="shared" si="0"/>
        <v>0</v>
      </c>
      <c r="H24" s="119" t="s">
        <v>479</v>
      </c>
      <c r="I24" s="40" t="s">
        <v>139</v>
      </c>
      <c r="J24" s="58">
        <v>1</v>
      </c>
      <c r="K24" s="40" t="s">
        <v>140</v>
      </c>
      <c r="L24" s="52">
        <f t="shared" si="1"/>
        <v>0</v>
      </c>
      <c r="M24" s="52">
        <f t="shared" si="2"/>
        <v>0</v>
      </c>
      <c r="N24" s="52">
        <f t="shared" si="3"/>
        <v>0</v>
      </c>
      <c r="O24" s="52">
        <f t="shared" si="4"/>
        <v>0</v>
      </c>
    </row>
    <row r="25" spans="1:15" ht="75" x14ac:dyDescent="0.25">
      <c r="A25" s="193"/>
      <c r="B25" s="134"/>
      <c r="C25" s="217"/>
      <c r="D25" s="134"/>
      <c r="E25" s="59" t="s">
        <v>476</v>
      </c>
      <c r="F25" s="33" t="s">
        <v>319</v>
      </c>
      <c r="G25" s="51">
        <f t="shared" si="0"/>
        <v>0</v>
      </c>
      <c r="H25" s="119" t="s">
        <v>479</v>
      </c>
      <c r="I25" s="40" t="s">
        <v>139</v>
      </c>
      <c r="J25" s="58">
        <v>1</v>
      </c>
      <c r="K25" s="40" t="s">
        <v>140</v>
      </c>
      <c r="L25" s="52">
        <f t="shared" si="1"/>
        <v>0</v>
      </c>
      <c r="M25" s="52">
        <f t="shared" si="2"/>
        <v>0</v>
      </c>
      <c r="N25" s="52">
        <f t="shared" si="3"/>
        <v>0</v>
      </c>
      <c r="O25" s="52">
        <f t="shared" si="4"/>
        <v>0</v>
      </c>
    </row>
    <row r="26" spans="1:15" ht="45" customHeight="1" x14ac:dyDescent="0.25">
      <c r="A26" s="193" t="s">
        <v>376</v>
      </c>
      <c r="B26" s="50" t="s">
        <v>324</v>
      </c>
      <c r="C26" s="68">
        <f>(G26*1)</f>
        <v>0</v>
      </c>
      <c r="D26" s="50" t="s">
        <v>325</v>
      </c>
      <c r="E26" s="59" t="s">
        <v>320</v>
      </c>
      <c r="F26" s="33" t="s">
        <v>321</v>
      </c>
      <c r="G26" s="51">
        <f t="shared" si="0"/>
        <v>0</v>
      </c>
      <c r="H26" s="119" t="s">
        <v>479</v>
      </c>
      <c r="I26" s="40" t="s">
        <v>139</v>
      </c>
      <c r="J26" s="58">
        <v>1</v>
      </c>
      <c r="K26" s="40" t="s">
        <v>140</v>
      </c>
      <c r="L26" s="52">
        <f t="shared" si="1"/>
        <v>0</v>
      </c>
      <c r="M26" s="52">
        <f t="shared" si="2"/>
        <v>0</v>
      </c>
      <c r="N26" s="52">
        <f t="shared" si="3"/>
        <v>0</v>
      </c>
      <c r="O26" s="52">
        <f t="shared" si="4"/>
        <v>0</v>
      </c>
    </row>
    <row r="27" spans="1:15" ht="45" x14ac:dyDescent="0.25">
      <c r="A27" s="193"/>
      <c r="B27" s="50" t="s">
        <v>328</v>
      </c>
      <c r="C27" s="68">
        <f>(G27*1)</f>
        <v>220.00000000000003</v>
      </c>
      <c r="D27" s="50" t="s">
        <v>329</v>
      </c>
      <c r="E27" s="59" t="s">
        <v>326</v>
      </c>
      <c r="F27" s="33" t="s">
        <v>449</v>
      </c>
      <c r="G27" s="51">
        <f t="shared" si="0"/>
        <v>220.00000000000003</v>
      </c>
      <c r="H27" s="118" t="s">
        <v>508</v>
      </c>
      <c r="I27" s="40" t="s">
        <v>327</v>
      </c>
      <c r="J27" s="58">
        <v>50</v>
      </c>
      <c r="K27" s="40" t="s">
        <v>229</v>
      </c>
      <c r="L27" s="52">
        <f t="shared" si="1"/>
        <v>25</v>
      </c>
      <c r="M27" s="52">
        <f t="shared" si="2"/>
        <v>50</v>
      </c>
      <c r="N27" s="52">
        <f t="shared" si="3"/>
        <v>75</v>
      </c>
      <c r="O27" s="52">
        <f t="shared" si="4"/>
        <v>100</v>
      </c>
    </row>
    <row r="28" spans="1:15" ht="15.75" hidden="1" x14ac:dyDescent="0.25">
      <c r="E28" s="61" t="s">
        <v>330</v>
      </c>
      <c r="F28" t="s">
        <v>331</v>
      </c>
      <c r="H28" s="119" t="s">
        <v>527</v>
      </c>
      <c r="I28" t="s">
        <v>332</v>
      </c>
      <c r="J28">
        <v>50</v>
      </c>
      <c r="K28" t="s">
        <v>333</v>
      </c>
    </row>
  </sheetData>
  <mergeCells count="39">
    <mergeCell ref="D13:D14"/>
    <mergeCell ref="D21:D25"/>
    <mergeCell ref="C21:C25"/>
    <mergeCell ref="B21:B25"/>
    <mergeCell ref="D17:D20"/>
    <mergeCell ref="C17:C20"/>
    <mergeCell ref="B17:B20"/>
    <mergeCell ref="A13:A16"/>
    <mergeCell ref="A17:A20"/>
    <mergeCell ref="A21:A25"/>
    <mergeCell ref="D1:D2"/>
    <mergeCell ref="C10:C12"/>
    <mergeCell ref="D8:D9"/>
    <mergeCell ref="B8:B9"/>
    <mergeCell ref="C8:C9"/>
    <mergeCell ref="D3:D7"/>
    <mergeCell ref="C3:C7"/>
    <mergeCell ref="B3:B7"/>
    <mergeCell ref="B1:B2"/>
    <mergeCell ref="C1:C2"/>
    <mergeCell ref="D15:D16"/>
    <mergeCell ref="C15:C16"/>
    <mergeCell ref="B15:B16"/>
    <mergeCell ref="A26:A27"/>
    <mergeCell ref="K1:K2"/>
    <mergeCell ref="L1:O1"/>
    <mergeCell ref="E1:E2"/>
    <mergeCell ref="F1:F2"/>
    <mergeCell ref="G1:G2"/>
    <mergeCell ref="H1:H2"/>
    <mergeCell ref="J1:J2"/>
    <mergeCell ref="I1:I2"/>
    <mergeCell ref="B13:B14"/>
    <mergeCell ref="C13:C14"/>
    <mergeCell ref="D10:D12"/>
    <mergeCell ref="B10:B12"/>
    <mergeCell ref="A1:A2"/>
    <mergeCell ref="A3:A7"/>
    <mergeCell ref="A8:A12"/>
  </mergeCells>
  <conditionalFormatting sqref="I3">
    <cfRule type="colorScale" priority="16">
      <colorScale>
        <cfvo type="num" val="1"/>
        <cfvo type="num" val="50"/>
        <cfvo type="num" val="85"/>
        <color rgb="FFF8696B"/>
        <color rgb="FFFFEB84"/>
        <color rgb="FF63BE7B"/>
      </colorScale>
    </cfRule>
  </conditionalFormatting>
  <conditionalFormatting sqref="G3">
    <cfRule type="colorScale" priority="13">
      <colorScale>
        <cfvo type="num" val="1"/>
        <cfvo type="num" val="50"/>
        <cfvo type="num" val="85"/>
        <color rgb="FFF8696B"/>
        <color rgb="FFFFEB84"/>
        <color rgb="FF63BE7B"/>
      </colorScale>
    </cfRule>
  </conditionalFormatting>
  <conditionalFormatting sqref="G4:G27">
    <cfRule type="colorScale" priority="12">
      <colorScale>
        <cfvo type="num" val="1"/>
        <cfvo type="num" val="50"/>
        <cfvo type="num" val="85"/>
        <color rgb="FFF8696B"/>
        <color rgb="FFFFEB84"/>
        <color rgb="FF63BE7B"/>
      </colorScale>
    </cfRule>
  </conditionalFormatting>
  <conditionalFormatting sqref="B3">
    <cfRule type="colorScale" priority="11">
      <colorScale>
        <cfvo type="num" val="1"/>
        <cfvo type="num" val="50"/>
        <cfvo type="num" val="85"/>
        <color rgb="FFF8696B"/>
        <color rgb="FFFFEB84"/>
        <color rgb="FF63BE7B"/>
      </colorScale>
    </cfRule>
  </conditionalFormatting>
  <conditionalFormatting sqref="C3">
    <cfRule type="colorScale" priority="10">
      <colorScale>
        <cfvo type="num" val="1"/>
        <cfvo type="num" val="50"/>
        <cfvo type="num" val="85"/>
        <color rgb="FFF8696B"/>
        <color rgb="FFFFEB84"/>
        <color rgb="FF63BE7B"/>
      </colorScale>
    </cfRule>
  </conditionalFormatting>
  <conditionalFormatting sqref="L3:O27">
    <cfRule type="colorScale" priority="5">
      <colorScale>
        <cfvo type="num" val="1"/>
        <cfvo type="num" val="12.5"/>
        <cfvo type="num" val="20"/>
        <color rgb="FFF8696B"/>
        <color rgb="FFFFEB84"/>
        <color rgb="FF63BE7B"/>
      </colorScale>
    </cfRule>
    <cfRule type="colorScale" priority="6">
      <colorScale>
        <cfvo type="num" val="1"/>
        <cfvo type="num" val="12.5"/>
        <cfvo type="num" val="25"/>
        <color rgb="FFF8696B"/>
        <color rgb="FFFFEB84"/>
        <color rgb="FF63BE7B"/>
      </colorScale>
    </cfRule>
    <cfRule type="colorScale" priority="7">
      <colorScale>
        <cfvo type="num" val="1"/>
        <cfvo type="num" val="12.5"/>
        <cfvo type="num" val="25"/>
        <color rgb="FFF8696B"/>
        <color rgb="FFFFEB84"/>
        <color rgb="FF63BE7B"/>
      </colorScale>
    </cfRule>
  </conditionalFormatting>
  <conditionalFormatting sqref="B8">
    <cfRule type="colorScale" priority="4">
      <colorScale>
        <cfvo type="num" val="1"/>
        <cfvo type="num" val="50"/>
        <cfvo type="num" val="85"/>
        <color rgb="FFF8696B"/>
        <color rgb="FFFFEB84"/>
        <color rgb="FF63BE7B"/>
      </colorScale>
    </cfRule>
  </conditionalFormatting>
  <conditionalFormatting sqref="I4:I27">
    <cfRule type="colorScale" priority="3">
      <colorScale>
        <cfvo type="num" val="1"/>
        <cfvo type="num" val="50"/>
        <cfvo type="num" val="85"/>
        <color rgb="FFF8696B"/>
        <color rgb="FFFFEB84"/>
        <color rgb="FF63BE7B"/>
      </colorScale>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opLeftCell="A16" zoomScale="80" zoomScaleNormal="80" workbookViewId="0">
      <selection activeCell="C3" sqref="C3"/>
    </sheetView>
  </sheetViews>
  <sheetFormatPr baseColWidth="10" defaultColWidth="0" defaultRowHeight="15" zeroHeight="1" x14ac:dyDescent="0.25"/>
  <cols>
    <col min="1" max="1" width="64.28515625" customWidth="1"/>
    <col min="2" max="2" width="12.85546875" customWidth="1"/>
    <col min="3" max="3" width="90.28515625" style="5" customWidth="1"/>
    <col min="4" max="4" width="10" customWidth="1"/>
    <col min="5" max="5" width="83.42578125" style="5" customWidth="1"/>
    <col min="6" max="9" width="11.42578125" customWidth="1"/>
    <col min="10" max="16384" width="11.42578125" hidden="1"/>
  </cols>
  <sheetData>
    <row r="1" spans="1:9" s="27" customFormat="1" ht="15" customHeight="1" x14ac:dyDescent="0.2">
      <c r="A1" s="136" t="str">
        <f>[1]Semaforo_Eje_I!A1</f>
        <v>Eje</v>
      </c>
      <c r="B1" s="136" t="str">
        <f>[1]Semaforo_Eje_I!B1</f>
        <v>Semaforo</v>
      </c>
      <c r="C1" s="137" t="str">
        <f>[1]Semaforo_Eje_I!C1</f>
        <v>Fin</v>
      </c>
      <c r="D1" s="136" t="str">
        <f>[1]Semaforo_Eje_I!D1</f>
        <v>Semaforo</v>
      </c>
      <c r="E1" s="137" t="str">
        <f>[1]Semaforo_Eje_I!E1</f>
        <v>Indicador</v>
      </c>
      <c r="F1" s="136" t="s">
        <v>9</v>
      </c>
      <c r="G1" s="136"/>
      <c r="H1" s="136"/>
      <c r="I1" s="136"/>
    </row>
    <row r="2" spans="1:9" s="27" customFormat="1" ht="12.75" x14ac:dyDescent="0.2">
      <c r="A2" s="136"/>
      <c r="B2" s="136"/>
      <c r="C2" s="137"/>
      <c r="D2" s="136"/>
      <c r="E2" s="137"/>
      <c r="F2" s="95" t="s">
        <v>10</v>
      </c>
      <c r="G2" s="95" t="s">
        <v>11</v>
      </c>
      <c r="H2" s="95" t="s">
        <v>12</v>
      </c>
      <c r="I2" s="95" t="s">
        <v>13</v>
      </c>
    </row>
    <row r="3" spans="1:9" ht="45" x14ac:dyDescent="0.25">
      <c r="A3" s="134" t="str">
        <f>Semaforo_Eje_I!A3</f>
        <v>I. Desarrollo Social</v>
      </c>
      <c r="B3" s="135">
        <f>Semaforo_Eje_I!B3</f>
        <v>47.306922144979204</v>
      </c>
      <c r="C3" s="10" t="str">
        <f>Semaforo_Eje_I!D3</f>
        <v>1.1 Pobreza.- Contribuir a disminuir la pobreza mediante el financiamiento de servicios públicos, obras, acciones e inversiones que beneficien directamente a la población en esa condición, mediante la colaboración en programas federales y estatales de desarrollo social y comunitario.</v>
      </c>
      <c r="D3" s="90">
        <f>Semaforo_Eje_I!E3</f>
        <v>19.920808080808083</v>
      </c>
      <c r="E3" s="13" t="str">
        <f>Semaforo_Eje_I!F3</f>
        <v>PBZ=(DEHO*0.20)+(PAMAR*0.20)+(DES*0.20)+(EAED*0.20)+(AMBJ*0.20)</v>
      </c>
      <c r="F3" s="91">
        <f>Semaforo_Eje_I!G3</f>
        <v>19.920808080808083</v>
      </c>
      <c r="G3" s="91">
        <f>Semaforo_Eje_I!H3</f>
        <v>19.920808080808083</v>
      </c>
      <c r="H3" s="91">
        <f>Semaforo_Eje_I!I3</f>
        <v>19.920808080808083</v>
      </c>
      <c r="I3" s="91">
        <f>Semaforo_Eje_I!J3</f>
        <v>19.920808080808083</v>
      </c>
    </row>
    <row r="4" spans="1:9" s="89" customFormat="1" ht="30" x14ac:dyDescent="0.25">
      <c r="A4" s="134"/>
      <c r="B4" s="135"/>
      <c r="C4" s="10" t="str">
        <f>Semaforo_Eje_I!D7</f>
        <v>1.2 Educación.- Contribuir a elevar la calidad y cobertura de la educación básica en el municipio, en coordinación con otros órdenes de gobierno.</v>
      </c>
      <c r="D4" s="90">
        <f>Semaforo_Eje_I!E7</f>
        <v>45.045000000000002</v>
      </c>
      <c r="E4" s="91" t="str">
        <f>Semaforo_Eje_I!F7</f>
        <v>EDU=(LMDIF*0.50)+(DESEC*0.50)</v>
      </c>
      <c r="F4" s="91">
        <f>Semaforo_Eje_I!G7</f>
        <v>25</v>
      </c>
      <c r="G4" s="91">
        <f>Semaforo_Eje_I!H7</f>
        <v>45.045000000000002</v>
      </c>
      <c r="H4" s="91">
        <f>Semaforo_Eje_I!I7</f>
        <v>45.045000000000002</v>
      </c>
      <c r="I4" s="91">
        <f>Semaforo_Eje_I!J7</f>
        <v>45.045000000000002</v>
      </c>
    </row>
    <row r="5" spans="1:9" s="89" customFormat="1" ht="30" x14ac:dyDescent="0.25">
      <c r="A5" s="134"/>
      <c r="B5" s="135"/>
      <c r="C5" s="10" t="str">
        <f>Semaforo_Eje_I!D10</f>
        <v>1.3 Salud.- Garantizar el derecho a la protección de la salud mediante una mayor inversión en infraestructura básica y en acciones de promoción de la salud.</v>
      </c>
      <c r="D5" s="90">
        <f>Semaforo_Eje_I!E10</f>
        <v>20.735909090909093</v>
      </c>
      <c r="E5" s="91" t="str">
        <f>Semaforo_Eje_I!F10</f>
        <v>SLD=(VALMED*0.14)+(CASALUD*0.14)+(VSH*0.14)+(PDGUE*0.14)+(CMG*0.14)+(CO*0.14)+(CAS*0.14)</v>
      </c>
      <c r="F5" s="91">
        <f>Semaforo_Eje_I!G10</f>
        <v>20.735909090909093</v>
      </c>
      <c r="G5" s="91">
        <f>Semaforo_Eje_I!H10</f>
        <v>20.735909090909093</v>
      </c>
      <c r="H5" s="91">
        <f>Semaforo_Eje_I!I10</f>
        <v>20.735909090909093</v>
      </c>
      <c r="I5" s="91">
        <f>Semaforo_Eje_I!J10</f>
        <v>20.735909090909093</v>
      </c>
    </row>
    <row r="6" spans="1:9" s="89" customFormat="1" ht="45" x14ac:dyDescent="0.25">
      <c r="A6" s="134"/>
      <c r="B6" s="135"/>
      <c r="C6" s="10" t="str">
        <f>Semaforo_Eje_I!D19</f>
        <v xml:space="preserve">1.4 Vivienda.- Satisfacer la demanda de vivienda digna de la población municipal, impulsando los desarrollos habitacionales de interés social, programas de mejoramiento de la vivienda y lotes con servicios, en coordinación con las autoridades estatales y federales competentes en la materia. </v>
      </c>
      <c r="D6" s="90">
        <f>Semaforo_Eje_I!E19</f>
        <v>100</v>
      </c>
      <c r="E6" s="91" t="str">
        <f>Semaforo_Eje_I!F19</f>
        <v>VDA=(APE*0.50)+(LC*0.50)</v>
      </c>
      <c r="F6" s="91">
        <f>Semaforo_Eje_I!G19</f>
        <v>25</v>
      </c>
      <c r="G6" s="91">
        <f>Semaforo_Eje_I!H19</f>
        <v>50</v>
      </c>
      <c r="H6" s="91">
        <f>Semaforo_Eje_I!I19</f>
        <v>75</v>
      </c>
      <c r="I6" s="91">
        <f>Semaforo_Eje_I!J19</f>
        <v>100</v>
      </c>
    </row>
    <row r="7" spans="1:9" s="89" customFormat="1" x14ac:dyDescent="0.25">
      <c r="A7" s="134"/>
      <c r="B7" s="135"/>
      <c r="C7" s="132" t="str">
        <f>Semaforo_Eje_I!D20</f>
        <v>1.5 Grupos vulnerables.- Contribuir al mejoramiento de las condiciones de vida de la población en situación de vulnerabilidad social y propiciar la equidad en el acceso a las oportunidades de desarrollo.</v>
      </c>
      <c r="D7" s="90">
        <f>Semaforo_Eje_I!E20</f>
        <v>0</v>
      </c>
      <c r="E7" s="91" t="str">
        <f>Semaforo_Eje_I!F20</f>
        <v>MIG=(ASMM*0.33)+(FAM*0.33)+(PMENDAJERAS*0.33)</v>
      </c>
      <c r="F7" s="91">
        <f>Semaforo_Eje_I!G20</f>
        <v>0</v>
      </c>
      <c r="G7" s="91">
        <f>Semaforo_Eje_I!H20</f>
        <v>0</v>
      </c>
      <c r="H7" s="91">
        <f>Semaforo_Eje_I!I20</f>
        <v>0</v>
      </c>
      <c r="I7" s="91">
        <f>Semaforo_Eje_I!J20</f>
        <v>0</v>
      </c>
    </row>
    <row r="8" spans="1:9" s="89" customFormat="1" x14ac:dyDescent="0.25">
      <c r="A8" s="134"/>
      <c r="B8" s="135"/>
      <c r="C8" s="132"/>
      <c r="D8" s="90">
        <f>Semaforo_Eje_I!E23</f>
        <v>112.00000000000001</v>
      </c>
      <c r="E8" s="91" t="str">
        <f>Semaforo_Eje_I!F23</f>
        <v>AM=(EAMT*1)</v>
      </c>
      <c r="F8" s="91">
        <f>Semaforo_Eje_I!G23</f>
        <v>25</v>
      </c>
      <c r="G8" s="91">
        <f>Semaforo_Eje_I!H23</f>
        <v>50</v>
      </c>
      <c r="H8" s="91">
        <f>Semaforo_Eje_I!I23</f>
        <v>75</v>
      </c>
      <c r="I8" s="91">
        <f>Semaforo_Eje_I!J23</f>
        <v>100</v>
      </c>
    </row>
    <row r="9" spans="1:9" s="89" customFormat="1" x14ac:dyDescent="0.25">
      <c r="A9" s="134"/>
      <c r="B9" s="135"/>
      <c r="C9" s="132"/>
      <c r="D9" s="90">
        <f>Semaforo_Eje_I!E25</f>
        <v>21.477777777777778</v>
      </c>
      <c r="E9" s="91" t="str">
        <f>Semaforo_Eje_I!F25</f>
        <v>PCD=(APDIS*0.50)+(UBR*0.50)</v>
      </c>
      <c r="F9" s="91">
        <f>Semaforo_Eje_I!G25</f>
        <v>21.477777777777778</v>
      </c>
      <c r="G9" s="91">
        <f>Semaforo_Eje_I!H25</f>
        <v>21.477777777777778</v>
      </c>
      <c r="H9" s="91">
        <f>Semaforo_Eje_I!I25</f>
        <v>21.477777777777778</v>
      </c>
      <c r="I9" s="91">
        <f>Semaforo_Eje_I!J25</f>
        <v>21.477777777777778</v>
      </c>
    </row>
    <row r="10" spans="1:9" s="89" customFormat="1" x14ac:dyDescent="0.25">
      <c r="A10" s="134"/>
      <c r="B10" s="135"/>
      <c r="C10" s="132"/>
      <c r="D10" s="90">
        <f>Semaforo_Eje_I!E27</f>
        <v>65.63636363636364</v>
      </c>
      <c r="E10" s="91" t="str">
        <f>Semaforo_Eje_I!F27</f>
        <v>CI=(AGIN*1)</v>
      </c>
      <c r="F10" s="91">
        <f>Semaforo_Eje_I!G27</f>
        <v>25</v>
      </c>
      <c r="G10" s="91">
        <f>Semaforo_Eje_I!H27</f>
        <v>50</v>
      </c>
      <c r="H10" s="91">
        <f>Semaforo_Eje_I!I27</f>
        <v>65.63636363636364</v>
      </c>
      <c r="I10" s="91">
        <f>Semaforo_Eje_I!J27</f>
        <v>65.63636363636364</v>
      </c>
    </row>
    <row r="11" spans="1:9" s="89" customFormat="1" ht="30" x14ac:dyDescent="0.25">
      <c r="A11" s="134"/>
      <c r="B11" s="135"/>
      <c r="C11" s="10" t="str">
        <f>Semaforo_Eje_I!D28</f>
        <v>1.6 Igualdad de género.-  Promover la igualdad de género como estrategia transversal en las políticas públicas municipales, para contribuir al acceso equitativo de oportunidades de desarrollo.</v>
      </c>
      <c r="D11" s="90">
        <f>Semaforo_Eje_I!E28</f>
        <v>37.647058823529413</v>
      </c>
      <c r="E11" s="91" t="str">
        <f>Semaforo_Eje_I!F28</f>
        <v>IGRO=(ORMU*0.50)+(DIMU*0.50)</v>
      </c>
      <c r="F11" s="91">
        <f>Semaforo_Eje_I!G28</f>
        <v>25</v>
      </c>
      <c r="G11" s="91">
        <f>Semaforo_Eje_I!H28</f>
        <v>37.647058823529413</v>
      </c>
      <c r="H11" s="91">
        <f>Semaforo_Eje_I!I28</f>
        <v>37.647058823529413</v>
      </c>
      <c r="I11" s="91">
        <f>Semaforo_Eje_I!J28</f>
        <v>37.647058823529413</v>
      </c>
    </row>
    <row r="12" spans="1:9" s="89" customFormat="1" ht="30" customHeight="1" x14ac:dyDescent="0.25">
      <c r="A12" s="134"/>
      <c r="B12" s="135"/>
      <c r="C12" s="132" t="str">
        <f>Semaforo_Eje_I!D30</f>
        <v>1.7 Deporte y recreación.- Impulsar la implementación de programas y acciones para la creación de espacios públicos destinados a actividades físicas y lúdicas.</v>
      </c>
      <c r="D12" s="90">
        <f>Semaforo_Eje_I!E30</f>
        <v>100</v>
      </c>
      <c r="E12" s="91" t="str">
        <f>Semaforo_Eje_I!F30</f>
        <v>DPR=(MUDEP*1)</v>
      </c>
      <c r="F12" s="91">
        <f>Semaforo_Eje_I!G30</f>
        <v>25</v>
      </c>
      <c r="G12" s="91">
        <f>Semaforo_Eje_I!H30</f>
        <v>50</v>
      </c>
      <c r="H12" s="91">
        <f>Semaforo_Eje_I!I30</f>
        <v>75</v>
      </c>
      <c r="I12" s="91">
        <f>Semaforo_Eje_I!J30</f>
        <v>100</v>
      </c>
    </row>
    <row r="13" spans="1:9" s="89" customFormat="1" x14ac:dyDescent="0.25">
      <c r="A13" s="134"/>
      <c r="B13" s="135"/>
      <c r="C13" s="132"/>
      <c r="D13" s="90">
        <f>Semaforo_Eje_I!E31</f>
        <v>0</v>
      </c>
      <c r="E13" s="91" t="str">
        <f>Semaforo_Eje_I!F31</f>
        <v>CFD=(ENUDEP*0.20)+(FOMDEP*0.20)+(ENBAL*0.20)+(EVADEP*0.20)+(PAEDEP*0.20)</v>
      </c>
      <c r="F13" s="91">
        <f>Semaforo_Eje_I!G31</f>
        <v>0</v>
      </c>
      <c r="G13" s="91">
        <f>Semaforo_Eje_I!H31</f>
        <v>0</v>
      </c>
      <c r="H13" s="91">
        <f>Semaforo_Eje_I!I31</f>
        <v>0</v>
      </c>
      <c r="I13" s="91">
        <f>Semaforo_Eje_I!J31</f>
        <v>0</v>
      </c>
    </row>
    <row r="14" spans="1:9" s="89" customFormat="1" ht="30" x14ac:dyDescent="0.25">
      <c r="A14" s="134"/>
      <c r="B14" s="135"/>
      <c r="C14" s="10" t="str">
        <f>Semaforo_Eje_I!D35</f>
        <v>1.8 Patrimonio cultural.- Preservar el patrimonio cultural del municipio y realizar acciones de promoción de la cultura.</v>
      </c>
      <c r="D14" s="90">
        <f>Semaforo_Eje_I!E35</f>
        <v>47.5</v>
      </c>
      <c r="E14" s="91" t="str">
        <f>Semaforo_Eje_I!F35</f>
        <v>PTC=(ECURE*1)</v>
      </c>
      <c r="F14" s="91">
        <f>Semaforo_Eje_I!G35</f>
        <v>25</v>
      </c>
      <c r="G14" s="91">
        <f>Semaforo_Eje_I!H35</f>
        <v>47.5</v>
      </c>
      <c r="H14" s="91">
        <f>Semaforo_Eje_I!I35</f>
        <v>47.5</v>
      </c>
      <c r="I14" s="91">
        <f>Semaforo_Eje_I!J35</f>
        <v>47.5</v>
      </c>
    </row>
    <row r="15" spans="1:9" x14ac:dyDescent="0.25">
      <c r="A15" s="134" t="str">
        <f>Semaforo_Eje_II!A3</f>
        <v>II. Desarrollo Económico.</v>
      </c>
      <c r="B15" s="133">
        <f>Semaforo_Eje_II!B3</f>
        <v>20</v>
      </c>
      <c r="C15" s="132" t="str">
        <f>Semaforo_Eje_II!D3</f>
        <v>2.1 Agricultura.-  Atraer y retener inversión para agricultura, mediante programas municipales de productividad, aprovechamiento sustentable y promoción comercial de productos locales, en coordinación con los distintos órdenes de gobierno.</v>
      </c>
      <c r="D15" s="90">
        <f>Semaforo_Eje_II!E3</f>
        <v>30</v>
      </c>
      <c r="E15" s="10" t="str">
        <f>Semaforo_Eje_II!F3</f>
        <v>AGT= IA*1</v>
      </c>
      <c r="F15" s="91">
        <f>Semaforo_Eje_II!G3</f>
        <v>25</v>
      </c>
      <c r="G15" s="91">
        <f>Semaforo_Eje_II!H3</f>
        <v>30</v>
      </c>
      <c r="H15" s="91">
        <f>Semaforo_Eje_II!I3</f>
        <v>30</v>
      </c>
      <c r="I15" s="91">
        <f>Semaforo_Eje_II!J3</f>
        <v>30</v>
      </c>
    </row>
    <row r="16" spans="1:9" x14ac:dyDescent="0.25">
      <c r="A16" s="134"/>
      <c r="B16" s="133"/>
      <c r="C16" s="132"/>
      <c r="D16" s="90">
        <f>Semaforo_Eje_II!E6</f>
        <v>50</v>
      </c>
      <c r="E16" s="10" t="str">
        <f>Semaforo_Eje_II!F6</f>
        <v>AGI= CPA*1</v>
      </c>
      <c r="F16" s="91">
        <f>Semaforo_Eje_II!G6</f>
        <v>25</v>
      </c>
      <c r="G16" s="91">
        <f>Semaforo_Eje_II!H6</f>
        <v>50</v>
      </c>
      <c r="H16" s="91">
        <f>Semaforo_Eje_II!I6</f>
        <v>50</v>
      </c>
      <c r="I16" s="91">
        <f>Semaforo_Eje_II!J6</f>
        <v>50</v>
      </c>
    </row>
    <row r="17" spans="1:9" ht="45" x14ac:dyDescent="0.25">
      <c r="A17" s="134"/>
      <c r="B17" s="133"/>
      <c r="C17" s="10" t="str">
        <f>Semaforo_Eje_II!D8</f>
        <v>2.2 Comercio y servicio.- Atraer y retener inversión en el sector comercial y de servicios en el municipio, mediante programas municipales de mejora regulatoria, ordenamiento y promoción comercial y de servicios locales, en coordinación con los distintos órdenes de gobierno.</v>
      </c>
      <c r="D17" s="90">
        <f>Semaforo_Eje_II!E8</f>
        <v>0</v>
      </c>
      <c r="E17" s="10" t="str">
        <f>Semaforo_Eje_II!F8</f>
        <v>COSER=(PP*1)</v>
      </c>
      <c r="F17" s="91">
        <f>Semaforo_Eje_II!G8</f>
        <v>0</v>
      </c>
      <c r="G17" s="91">
        <f>Semaforo_Eje_II!H8</f>
        <v>0</v>
      </c>
      <c r="H17" s="91">
        <f>Semaforo_Eje_II!I8</f>
        <v>0</v>
      </c>
      <c r="I17" s="91">
        <f>Semaforo_Eje_II!J8</f>
        <v>0</v>
      </c>
    </row>
    <row r="18" spans="1:9" s="89" customFormat="1" ht="30" x14ac:dyDescent="0.25">
      <c r="A18" s="134"/>
      <c r="B18" s="133"/>
      <c r="C18" s="10" t="str">
        <f>Semaforo_Eje_II!D9</f>
        <v>2.3 Turismo.- Incrementar la actividad turística en el municipio mediante programas de promoción y aprovechamiento sustentable de sus atractivos turísticos.</v>
      </c>
      <c r="D18" s="90">
        <f>Semaforo_Eje_II!E9</f>
        <v>0</v>
      </c>
      <c r="E18" s="10" t="str">
        <f>Semaforo_Eje_II!F9</f>
        <v>TRM=(PT*1)</v>
      </c>
      <c r="F18" s="91">
        <f>Semaforo_Eje_II!G9</f>
        <v>0</v>
      </c>
      <c r="G18" s="91">
        <f>Semaforo_Eje_II!H9</f>
        <v>0</v>
      </c>
      <c r="H18" s="91">
        <f>Semaforo_Eje_II!I9</f>
        <v>0</v>
      </c>
      <c r="I18" s="91">
        <f>Semaforo_Eje_II!J9</f>
        <v>0</v>
      </c>
    </row>
    <row r="19" spans="1:9" s="89" customFormat="1" ht="30" x14ac:dyDescent="0.25">
      <c r="A19" s="134" t="str">
        <f>Semaforo_Eje_III!$A$3</f>
        <v xml:space="preserve">III. Desarrollo Territorial y Medio Ambiente. </v>
      </c>
      <c r="B19" s="133">
        <f>Semaforo_Eje_III!$B$3</f>
        <v>14.210404940587868</v>
      </c>
      <c r="C19" s="10" t="str">
        <f>Semaforo_Eje_III!D3</f>
        <v>3.1 Planeación Urbana.-  Regular los usos y aprovechamientos del suelo en los centros de población del municipio, con el fin de utilizar y aprovechar el territorio de manera ordenada y sustentable.</v>
      </c>
      <c r="D19" s="90">
        <f>Semaforo_Eje_III!E3</f>
        <v>38.324953095684805</v>
      </c>
      <c r="E19" s="10" t="str">
        <f>Semaforo_Eje_III!F3</f>
        <v>PNU=(CONIDEP*0.20)+(IEDU*0.20)+(NOMORCA*0.20)+(ECREH*0.20)+(CONOCA*0.20)</v>
      </c>
      <c r="F19" s="91">
        <f>Semaforo_Eje_III!G3</f>
        <v>25</v>
      </c>
      <c r="G19" s="91">
        <f>Semaforo_Eje_III!H3</f>
        <v>38.324953095684805</v>
      </c>
      <c r="H19" s="91">
        <f>Semaforo_Eje_III!I3</f>
        <v>38.324953095684805</v>
      </c>
      <c r="I19" s="91">
        <f>Semaforo_Eje_III!J3</f>
        <v>38.324953095684805</v>
      </c>
    </row>
    <row r="20" spans="1:9" s="89" customFormat="1" x14ac:dyDescent="0.25">
      <c r="A20" s="134"/>
      <c r="B20" s="133"/>
      <c r="C20" s="10" t="e">
        <f>Semaforo_Eje_III!#REF!</f>
        <v>#REF!</v>
      </c>
      <c r="D20" s="90" t="e">
        <f>Semaforo_Eje_III!#REF!</f>
        <v>#REF!</v>
      </c>
      <c r="E20" s="10" t="e">
        <f>Semaforo_Eje_III!#REF!</f>
        <v>#REF!</v>
      </c>
      <c r="F20" s="91" t="e">
        <f>Semaforo_Eje_III!#REF!</f>
        <v>#REF!</v>
      </c>
      <c r="G20" s="91" t="e">
        <f>Semaforo_Eje_III!#REF!</f>
        <v>#REF!</v>
      </c>
      <c r="H20" s="91" t="e">
        <f>Semaforo_Eje_III!#REF!</f>
        <v>#REF!</v>
      </c>
      <c r="I20" s="91" t="e">
        <f>Semaforo_Eje_III!#REF!</f>
        <v>#REF!</v>
      </c>
    </row>
    <row r="21" spans="1:9" s="89" customFormat="1" ht="60" x14ac:dyDescent="0.25">
      <c r="A21" s="134"/>
      <c r="B21" s="133"/>
      <c r="C21" s="10" t="str">
        <f>Semaforo_Eje_III!D8</f>
        <v>3.2 Protección civil.- Cubrir las emergencias  y las contingencias que ocurran en el municipio y fortalecer a la Unidad de Protección Civil para que responda adecuadamente a las emergencias. Disminuir, tendiente a erradicar, los asentamientos humanos en zonas de riesgo, así como proteger, asistir y prevenir a la población en caso de una contingencia o desastre natural.</v>
      </c>
      <c r="D21" s="90">
        <f>Semaforo_Eje_III!E8</f>
        <v>18.516666666666666</v>
      </c>
      <c r="E21" s="10" t="str">
        <f>Semaforo_Eje_III!F8</f>
        <v>PTC=(APC*0.25)+(COEM*0.25)+(CAPRIR*0.25)+(VIBYCAP*0.25)</v>
      </c>
      <c r="F21" s="91">
        <f>Semaforo_Eje_III!G8</f>
        <v>18.516666666666666</v>
      </c>
      <c r="G21" s="91">
        <f>Semaforo_Eje_III!H8</f>
        <v>18.516666666666666</v>
      </c>
      <c r="H21" s="91">
        <f>Semaforo_Eje_III!I8</f>
        <v>18.516666666666666</v>
      </c>
      <c r="I21" s="91">
        <f>Semaforo_Eje_III!J8</f>
        <v>18.516666666666666</v>
      </c>
    </row>
    <row r="22" spans="1:9" s="89" customFormat="1" ht="60" x14ac:dyDescent="0.25">
      <c r="A22" s="134"/>
      <c r="B22" s="133"/>
      <c r="C22" s="10" t="str">
        <f>Semaforo_Eje_III!D11</f>
        <v>3.3 Ecología y Medio ambiente.- Promover el aprovechamiento sustentable de la energía y la preservación o, en su caso, la restauración de los recursos naturales (aire, agua, suelo, flora y fauna) a cargo del municipio, a fin de garantizar, en concurrencia con los otros órdenes de gobierno, un medio ambiente sano.</v>
      </c>
      <c r="D22" s="90">
        <f>Semaforo_Eje_III!E11</f>
        <v>0</v>
      </c>
      <c r="E22" s="10" t="str">
        <f>Semaforo_Eje_III!F11</f>
        <v>EMA=(ECO*1)</v>
      </c>
      <c r="F22" s="91">
        <f>Semaforo_Eje_III!G11</f>
        <v>0</v>
      </c>
      <c r="G22" s="91">
        <f>Semaforo_Eje_III!H11</f>
        <v>0</v>
      </c>
      <c r="H22" s="91">
        <f>Semaforo_Eje_III!I11</f>
        <v>0</v>
      </c>
      <c r="I22" s="91">
        <f>Semaforo_Eje_III!J11</f>
        <v>0</v>
      </c>
    </row>
    <row r="23" spans="1:9" s="89" customFormat="1" ht="30" x14ac:dyDescent="0.25">
      <c r="A23" s="134" t="str">
        <f>Semaforo_Eje_IV!$A$3</f>
        <v>IV.- Servicios Públicos Municipales</v>
      </c>
      <c r="B23" s="133">
        <f>Semaforo_Eje_IV!$B$3</f>
        <v>115.69094219294931</v>
      </c>
      <c r="C23" s="10" t="str">
        <f>Semaforo_Eje_IV!D3</f>
        <v>4.1 Calles.- Abatir el déficit de arterias viales y mantener en condiciones óptimas las arterias existentes en el sistema vial, para impulsar la movilidad y comunicación terrestre de la población.</v>
      </c>
      <c r="D23" s="90">
        <f>Semaforo_Eje_IV!E3</f>
        <v>115.69094219294931</v>
      </c>
      <c r="E23" s="10" t="str">
        <f>Semaforo_Eje_IV!F3</f>
        <v>CALL=(PBAR*0.33)+LPUB*0.33)+(CPCH*0.33)</v>
      </c>
      <c r="F23" s="91">
        <f>Semaforo_Eje_IV!G3</f>
        <v>25</v>
      </c>
      <c r="G23" s="91">
        <f>Semaforo_Eje_IV!H3</f>
        <v>50</v>
      </c>
      <c r="H23" s="91">
        <f>Semaforo_Eje_IV!I3</f>
        <v>75</v>
      </c>
      <c r="I23" s="91">
        <f>Semaforo_Eje_IV!J3</f>
        <v>100</v>
      </c>
    </row>
    <row r="24" spans="1:9" s="89" customFormat="1" ht="30" x14ac:dyDescent="0.25">
      <c r="A24" s="134"/>
      <c r="B24" s="133"/>
      <c r="C24" s="10" t="str">
        <f>Semaforo_Eje_IV!D6</f>
        <v>4.2 Drenaje y Alcantarillado.- Abatir el déficit en el servicio de drenaje en viviendas particulares y alcantarillado en arterias viales para la conducción de aguas residuales y pluviales.</v>
      </c>
      <c r="D24" s="90">
        <f>Semaforo_Eje_IV!E6</f>
        <v>36.336028162409228</v>
      </c>
      <c r="E24" s="10" t="str">
        <f>Semaforo_Eje_IV!F6</f>
        <v>DAP=(LAP*1)</v>
      </c>
      <c r="F24" s="91">
        <f>Semaforo_Eje_IV!G6</f>
        <v>25</v>
      </c>
      <c r="G24" s="91">
        <f>Semaforo_Eje_IV!H6</f>
        <v>36.336028162409228</v>
      </c>
      <c r="H24" s="91">
        <f>Semaforo_Eje_IV!I6</f>
        <v>36.336028162409228</v>
      </c>
      <c r="I24" s="91">
        <f>Semaforo_Eje_IV!J6</f>
        <v>36.336028162409228</v>
      </c>
    </row>
    <row r="25" spans="1:9" s="89" customFormat="1" ht="30" x14ac:dyDescent="0.25">
      <c r="A25" s="134"/>
      <c r="B25" s="133"/>
      <c r="C25" s="10" t="str">
        <f>Semaforo_Eje_IV!D7</f>
        <v>4.3 Limpia.- Garantizar la cobertura y continuidad del servicio de limpia con el fin de mantener vialidades y espacios públicos libres de residuos.</v>
      </c>
      <c r="D25" s="90">
        <f>Semaforo_Eje_IV!E7</f>
        <v>100</v>
      </c>
      <c r="E25" s="10" t="str">
        <f>Semaforo_Eje_IV!F7</f>
        <v>LIM=(LMUN*1)</v>
      </c>
      <c r="F25" s="91">
        <f>Semaforo_Eje_IV!G7</f>
        <v>25</v>
      </c>
      <c r="G25" s="91">
        <f>Semaforo_Eje_IV!H7</f>
        <v>50</v>
      </c>
      <c r="H25" s="91">
        <f>Semaforo_Eje_IV!I7</f>
        <v>75</v>
      </c>
      <c r="I25" s="91">
        <f>Semaforo_Eje_IV!J7</f>
        <v>100</v>
      </c>
    </row>
    <row r="26" spans="1:9" s="89" customFormat="1" ht="45" x14ac:dyDescent="0.25">
      <c r="A26" s="134"/>
      <c r="B26" s="133"/>
      <c r="C26" s="10" t="str">
        <f>Semaforo_Eje_IV!D8</f>
        <v>4.4 Residuos sólidos.- Abatir el déficit en la prestación del servicio de recolección de los residuos sólidos, así como garantizar el traslado, tratamiento y disposición final de los mismos con apego a la normatividad.</v>
      </c>
      <c r="D26" s="90">
        <f>Semaforo_Eje_IV!E8</f>
        <v>100</v>
      </c>
      <c r="E26" s="10" t="str">
        <f>Semaforo_Eje_IV!F8</f>
        <v>RS=(TRS*1)</v>
      </c>
      <c r="F26" s="91">
        <f>Semaforo_Eje_IV!G8</f>
        <v>25</v>
      </c>
      <c r="G26" s="91">
        <f>Semaforo_Eje_IV!H8</f>
        <v>50</v>
      </c>
      <c r="H26" s="91">
        <f>Semaforo_Eje_IV!I8</f>
        <v>75</v>
      </c>
      <c r="I26" s="91">
        <f>Semaforo_Eje_IV!J8</f>
        <v>100</v>
      </c>
    </row>
    <row r="27" spans="1:9" s="89" customFormat="1" ht="30" x14ac:dyDescent="0.25">
      <c r="A27" s="134"/>
      <c r="B27" s="133"/>
      <c r="C27" s="10" t="str">
        <f>Semaforo_Eje_IV!D9</f>
        <v>4.5 Parques y jardines.- Abatir el déficit y dar mantenimiento adecuado a los espacios públicos destinados a la convivencia social y a la recreación.</v>
      </c>
      <c r="D27" s="90">
        <f>Semaforo_Eje_IV!E9</f>
        <v>0</v>
      </c>
      <c r="E27" s="10" t="str">
        <f>Semaforo_Eje_IV!F9</f>
        <v>PJ=(MPJM*.50)+(EMAP*.50)</v>
      </c>
      <c r="F27" s="91">
        <f>Semaforo_Eje_IV!G9</f>
        <v>0</v>
      </c>
      <c r="G27" s="91">
        <f>Semaforo_Eje_IV!H9</f>
        <v>0</v>
      </c>
      <c r="H27" s="91">
        <f>Semaforo_Eje_IV!I9</f>
        <v>0</v>
      </c>
      <c r="I27" s="91">
        <f>Semaforo_Eje_IV!J9</f>
        <v>0</v>
      </c>
    </row>
    <row r="28" spans="1:9" s="89" customFormat="1" ht="30" x14ac:dyDescent="0.25">
      <c r="A28" s="134"/>
      <c r="B28" s="133"/>
      <c r="C28" s="10" t="str">
        <f>Semaforo_Eje_IV!D10</f>
        <v>4.6 Alumbrado público.- Abatir el déficit y dar mantenimiento adecuado a la red de alumbrado público</v>
      </c>
      <c r="D28" s="90">
        <f>Semaforo_Eje_IV!E10</f>
        <v>87.5</v>
      </c>
      <c r="E28" s="10" t="str">
        <f>Semaforo_Eje_IV!F10</f>
        <v>AP=(MAPU*1)</v>
      </c>
      <c r="F28" s="91">
        <f>Semaforo_Eje_IV!G10</f>
        <v>25</v>
      </c>
      <c r="G28" s="91">
        <f>Semaforo_Eje_IV!H10</f>
        <v>50</v>
      </c>
      <c r="H28" s="91">
        <f>Semaforo_Eje_IV!I10</f>
        <v>75</v>
      </c>
      <c r="I28" s="91">
        <f>Semaforo_Eje_IV!J10</f>
        <v>87.5</v>
      </c>
    </row>
    <row r="29" spans="1:9" s="89" customFormat="1" ht="30" x14ac:dyDescent="0.25">
      <c r="A29" s="134"/>
      <c r="B29" s="133"/>
      <c r="C29" s="10" t="str">
        <f>Semaforo_Eje_IV!D11</f>
        <v>4.7 Mercados públicos.- Abatir el déficit y dar mantenimiento adecuado a los espacios públicos destinados al abasto de artículos básicos.</v>
      </c>
      <c r="D29" s="90">
        <f>Semaforo_Eje_IV!E11</f>
        <v>100</v>
      </c>
      <c r="E29" s="10" t="str">
        <f>Semaforo_Eje_IV!F11</f>
        <v>MP=(MANMER*1)</v>
      </c>
      <c r="F29" s="91">
        <f>Semaforo_Eje_IV!G11</f>
        <v>25</v>
      </c>
      <c r="G29" s="91">
        <f>Semaforo_Eje_IV!H11</f>
        <v>50</v>
      </c>
      <c r="H29" s="91">
        <f>Semaforo_Eje_IV!I11</f>
        <v>75</v>
      </c>
      <c r="I29" s="91">
        <f>Semaforo_Eje_IV!J11</f>
        <v>100</v>
      </c>
    </row>
    <row r="30" spans="1:9" s="89" customFormat="1" ht="30" x14ac:dyDescent="0.25">
      <c r="A30" s="134"/>
      <c r="B30" s="133"/>
      <c r="C30" s="10" t="str">
        <f>Semaforo_Eje_IV!D12</f>
        <v>4.8 Panteones.- Abatir el déficit y dar mantenimiento adecuado a los espacios públicos destinados a restos humanos.</v>
      </c>
      <c r="D30" s="90">
        <f>Semaforo_Eje_IV!E12</f>
        <v>66.88</v>
      </c>
      <c r="E30" s="10" t="str">
        <f>Semaforo_Eje_IV!F12</f>
        <v>PAN=(INCUERP*.50)+(EXCUERP*.50)</v>
      </c>
      <c r="F30" s="91">
        <f>Semaforo_Eje_IV!G12</f>
        <v>25</v>
      </c>
      <c r="G30" s="91">
        <f>Semaforo_Eje_IV!H12</f>
        <v>50</v>
      </c>
      <c r="H30" s="91">
        <f>Semaforo_Eje_IV!I12</f>
        <v>66.88</v>
      </c>
      <c r="I30" s="91">
        <f>Semaforo_Eje_IV!J12</f>
        <v>66.88</v>
      </c>
    </row>
    <row r="31" spans="1:9" s="89" customFormat="1" ht="30" x14ac:dyDescent="0.25">
      <c r="A31" s="134"/>
      <c r="B31" s="133"/>
      <c r="C31" s="10" t="str">
        <f>Semaforo_Eje_IV!D14</f>
        <v>4.9 Rastros.- Fomentar que el mayor número de sacrificios de ganado en el municipio se realice en rastros, en condiciones de sanidad e higiene.</v>
      </c>
      <c r="D31" s="90">
        <f>Semaforo_Eje_IV!E14</f>
        <v>90.09615384615384</v>
      </c>
      <c r="E31" s="10" t="str">
        <f>Semaforo_Eje_IV!F14</f>
        <v>RAS=(MANRM*.50)+(CA*.50)</v>
      </c>
      <c r="F31" s="91">
        <f>Semaforo_Eje_IV!G14</f>
        <v>25</v>
      </c>
      <c r="G31" s="91">
        <f>Semaforo_Eje_IV!H14</f>
        <v>50</v>
      </c>
      <c r="H31" s="91">
        <f>Semaforo_Eje_IV!I14</f>
        <v>75</v>
      </c>
      <c r="I31" s="91">
        <f>Semaforo_Eje_IV!J14</f>
        <v>90.09615384615384</v>
      </c>
    </row>
    <row r="32" spans="1:9" s="89" customFormat="1" ht="60" x14ac:dyDescent="0.25">
      <c r="A32" s="134" t="str">
        <f>Semaforo_Eje_V!$A$3</f>
        <v>V.- Prevención Social de la Violencia y la Seguridad Pública</v>
      </c>
      <c r="B32" s="133">
        <f>Semaforo_Eje_V!$B$3</f>
        <v>57.176388888888894</v>
      </c>
      <c r="C32" s="10" t="str">
        <f>Semaforo_Eje_V!D3</f>
        <v>5.1 Previsión social de la violencia y la delincuencia.- Reducir la vulnerabilidad a la violencia y a la delincuencia de los grupos poblacionales más expuestos, atendiendo los factores de riesgo y fortaleciendo la protección, la sensibilización, el reconocimiento y la educación para identificar situaciones de violencia y formas de enfrentarla.</v>
      </c>
      <c r="D32" s="90">
        <f>Semaforo_Eje_V!E3</f>
        <v>68.75</v>
      </c>
      <c r="E32" s="10" t="str">
        <f>Semaforo_Eje_V!F3</f>
        <v>PSVD=(EU*.50)+(ALE*.50)</v>
      </c>
      <c r="F32" s="91">
        <f>Semaforo_Eje_V!G3</f>
        <v>25</v>
      </c>
      <c r="G32" s="91">
        <f>Semaforo_Eje_V!H3</f>
        <v>50</v>
      </c>
      <c r="H32" s="91">
        <f>Semaforo_Eje_V!I3</f>
        <v>68.75</v>
      </c>
      <c r="I32" s="91">
        <f>Semaforo_Eje_V!J3</f>
        <v>68.75</v>
      </c>
    </row>
    <row r="33" spans="1:9" s="89" customFormat="1" ht="30" x14ac:dyDescent="0.25">
      <c r="A33" s="134"/>
      <c r="B33" s="133"/>
      <c r="C33" s="10" t="str">
        <f>Semaforo_Eje_V!D4</f>
        <v>5.2 Policía preventiva.- Contar con un cuerpo profesional de policía para la prevención del delito, acorde al tamaño poblacional.</v>
      </c>
      <c r="D33" s="90">
        <f>Semaforo_Eje_V!E4</f>
        <v>82.733333333333334</v>
      </c>
      <c r="E33" s="10" t="str">
        <f>Semaforo_Eje_V!F4</f>
        <v>PP=(OPERVI*0.50)+(PERDET*0.50)</v>
      </c>
      <c r="F33" s="91">
        <f>Semaforo_Eje_V!G4</f>
        <v>25</v>
      </c>
      <c r="G33" s="91">
        <f>Semaforo_Eje_V!H4</f>
        <v>50</v>
      </c>
      <c r="H33" s="91">
        <f>Semaforo_Eje_V!I4</f>
        <v>75</v>
      </c>
      <c r="I33" s="91">
        <f>Semaforo_Eje_V!J4</f>
        <v>82.733333333333334</v>
      </c>
    </row>
    <row r="34" spans="1:9" s="89" customFormat="1" ht="30" x14ac:dyDescent="0.25">
      <c r="A34" s="134"/>
      <c r="B34" s="133"/>
      <c r="C34" s="10" t="str">
        <f>Semaforo_Eje_V!D5</f>
        <v>5.3 Seguridad pública.- Abatir la incidencia de delitos del fuero común en el municipio, en forma coordinada con el estado y la federación.</v>
      </c>
      <c r="D34" s="90">
        <f>Semaforo_Eje_V!E5</f>
        <v>0</v>
      </c>
      <c r="E34" s="10" t="str">
        <f>Semaforo_Eje_V!F5</f>
        <v>SP=(CCP*1)</v>
      </c>
      <c r="F34" s="91">
        <f>Semaforo_Eje_V!G5</f>
        <v>0</v>
      </c>
      <c r="G34" s="91">
        <f>Semaforo_Eje_V!H5</f>
        <v>0</v>
      </c>
      <c r="H34" s="91">
        <f>Semaforo_Eje_V!I5</f>
        <v>0</v>
      </c>
      <c r="I34" s="91">
        <f>Semaforo_Eje_V!J5</f>
        <v>0</v>
      </c>
    </row>
    <row r="35" spans="1:9" ht="30" x14ac:dyDescent="0.25">
      <c r="A35" s="134"/>
      <c r="B35" s="133"/>
      <c r="C35" s="10" t="str">
        <f>Semaforo_Eje_V!D6</f>
        <v>5.4 Tránsito.- Reducir la siniestralidad de tránsito en el municipio, mediante un adecuado funcionamiento de las arterias viales y del flujo vehicular.</v>
      </c>
      <c r="D35" s="90">
        <f>Semaforo_Eje_V!E6</f>
        <v>77.222222222222229</v>
      </c>
      <c r="E35" s="10" t="str">
        <f>Semaforo_Eje_V!F6</f>
        <v>TRA=(CRT*1)</v>
      </c>
      <c r="F35" s="91">
        <f>Semaforo_Eje_V!G6</f>
        <v>25</v>
      </c>
      <c r="G35" s="91">
        <f>Semaforo_Eje_V!H6</f>
        <v>50</v>
      </c>
      <c r="H35" s="91">
        <f>Semaforo_Eje_V!I6</f>
        <v>75</v>
      </c>
      <c r="I35" s="91">
        <f>Semaforo_Eje_V!J6</f>
        <v>77.222222222222229</v>
      </c>
    </row>
    <row r="36" spans="1:9" ht="30" x14ac:dyDescent="0.25">
      <c r="A36" s="129" t="str">
        <f>Semaforo_Eje_VI!$A$3</f>
        <v>VI.- Finanzas sanas, transparencia y rendición de cuentas</v>
      </c>
      <c r="B36" s="133">
        <f>Semaforo_Eje_VI!$B$3</f>
        <v>88.083583705240656</v>
      </c>
      <c r="C36" s="10" t="str">
        <f>Semaforo_Eje_VI!D3</f>
        <v>6.1 Transparencia y acceso a la información pública.- Garantizar la transparencia y el acceso a la información pública para la ciudadanía.</v>
      </c>
      <c r="D36" s="90">
        <f>Semaforo_Eje_VI!E3</f>
        <v>67.5</v>
      </c>
      <c r="E36" s="10" t="str">
        <f>Semaforo_Eje_VI!F3</f>
        <v>TAIP(APOT*0.50)+(ASOI*0.50)</v>
      </c>
      <c r="F36" s="91">
        <f>Semaforo_Eje_VI!G3</f>
        <v>25</v>
      </c>
      <c r="G36" s="91">
        <f>Semaforo_Eje_VI!H3</f>
        <v>50</v>
      </c>
      <c r="H36" s="91">
        <f>Semaforo_Eje_VI!I3</f>
        <v>67.5</v>
      </c>
      <c r="I36" s="91">
        <f>Semaforo_Eje_VI!J3</f>
        <v>67.5</v>
      </c>
    </row>
    <row r="37" spans="1:9" ht="45" x14ac:dyDescent="0.25">
      <c r="A37" s="129"/>
      <c r="B37" s="133"/>
      <c r="C37" s="10" t="str">
        <f>Semaforo_Eje_VI!D4</f>
        <v>6.2 Armonización contable.- Garantizar que el municipio cumpla con los lineamientos en materia de contabilidad gubernamental y emisión de información financiera, para una adecuada rendición de cuentas a la ciudadanía.</v>
      </c>
      <c r="D37" s="90">
        <f>Semaforo_Eje_VI!E4</f>
        <v>70.394210526315788</v>
      </c>
      <c r="E37" s="10" t="str">
        <f>Semaforo_Eje_VI!F4</f>
        <v>AC=(PA*0.33)+(AGP*0.33)+(REF*0.33)</v>
      </c>
      <c r="F37" s="91">
        <f>Semaforo_Eje_VI!G4</f>
        <v>25</v>
      </c>
      <c r="G37" s="91">
        <f>Semaforo_Eje_VI!H4</f>
        <v>50</v>
      </c>
      <c r="H37" s="91">
        <f>Semaforo_Eje_VI!I4</f>
        <v>70.394210526315788</v>
      </c>
      <c r="I37" s="91">
        <f>Semaforo_Eje_VI!J4</f>
        <v>70.394210526315788</v>
      </c>
    </row>
    <row r="38" spans="1:9" ht="45" x14ac:dyDescent="0.25">
      <c r="A38" s="129"/>
      <c r="B38" s="133"/>
      <c r="C38" s="10" t="str">
        <f>Semaforo_Eje_VI!D5</f>
        <v>6.3 Ingresos.- Incentivar el manejo sostenible de las finanzas públicas municipales, impulsando las bases para el logro de balances presupuestarios sostenibles, deudas sostenibles y el uso eficiente de los recursos públicos.</v>
      </c>
      <c r="D38" s="90">
        <f>Semaforo_Eje_VI!E5</f>
        <v>102.52370799988748</v>
      </c>
      <c r="E38" s="10" t="str">
        <f>Semaforo_Eje_VI!F5</f>
        <v>ING=(PERE*1)</v>
      </c>
      <c r="F38" s="91">
        <f>Semaforo_Eje_VI!G5</f>
        <v>25</v>
      </c>
      <c r="G38" s="91">
        <f>Semaforo_Eje_VI!H5</f>
        <v>50</v>
      </c>
      <c r="H38" s="91">
        <f>Semaforo_Eje_VI!I5</f>
        <v>75</v>
      </c>
      <c r="I38" s="91">
        <f>Semaforo_Eje_VI!J5</f>
        <v>100</v>
      </c>
    </row>
    <row r="39" spans="1:9" ht="30" x14ac:dyDescent="0.25">
      <c r="A39" s="129"/>
      <c r="B39" s="133"/>
      <c r="C39" s="10" t="str">
        <f>Semaforo_Eje_VI!D6</f>
        <v>6.4 Egresos.- Promover un ejercicio del gasto público responsable, eficaz, eficiente y transparente que promueva condiciones de bienestar para la población.</v>
      </c>
      <c r="D39" s="90">
        <f>Semaforo_Eje_VI!E6</f>
        <v>100</v>
      </c>
      <c r="E39" s="10" t="str">
        <f>Semaforo_Eje_VI!F6</f>
        <v>EGR=(PPE*0.50)+(PLI*0.50)</v>
      </c>
      <c r="F39" s="91">
        <f>Semaforo_Eje_VI!G6</f>
        <v>25</v>
      </c>
      <c r="G39" s="91">
        <f>Semaforo_Eje_VI!H6</f>
        <v>50</v>
      </c>
      <c r="H39" s="91">
        <f>Semaforo_Eje_VI!I6</f>
        <v>75</v>
      </c>
      <c r="I39" s="91">
        <f>Semaforo_Eje_VI!J6</f>
        <v>100</v>
      </c>
    </row>
    <row r="40" spans="1:9" x14ac:dyDescent="0.25">
      <c r="A40" s="129"/>
      <c r="B40" s="133"/>
      <c r="C40" s="10" t="str">
        <f>Semaforo_Eje_VI!D7</f>
        <v>6.5 Deuda pública.- Minimizar el peso de la deuda pública en los ingresos municipales.</v>
      </c>
      <c r="D40" s="90">
        <f>Semaforo_Eje_VI!E7</f>
        <v>100</v>
      </c>
      <c r="E40" s="10" t="str">
        <f>Semaforo_Eje_VI!F7</f>
        <v>DP=(PEITA*1)</v>
      </c>
      <c r="F40" s="91">
        <f>Semaforo_Eje_VI!G7</f>
        <v>25</v>
      </c>
      <c r="G40" s="91">
        <f>Semaforo_Eje_VI!H7</f>
        <v>50</v>
      </c>
      <c r="H40" s="91">
        <f>Semaforo_Eje_VI!I7</f>
        <v>75</v>
      </c>
      <c r="I40" s="91">
        <f>Semaforo_Eje_VI!J7</f>
        <v>100</v>
      </c>
    </row>
    <row r="41" spans="1:9" ht="45" x14ac:dyDescent="0.25">
      <c r="A41" s="129" t="str">
        <f>Semaforo_Eje_VII!$A$3</f>
        <v>VII.- Planeación Municipal Democrática y Participativa</v>
      </c>
      <c r="B41" s="133">
        <f>Semaforo_Eje_VII!$B$3</f>
        <v>75.9610882029735</v>
      </c>
      <c r="C41" s="10" t="str">
        <f>Semaforo_Eje_VII!D3</f>
        <v>7.1 Organización.- Redimensionar la estructura organizacional hasta alcanzar niveles óptimos del número de dependencias, personal y tabuladores salariales adecuados a las necesidades de la función pública.</v>
      </c>
      <c r="D41" s="90">
        <f>Semaforo_Eje_VII!E3</f>
        <v>24.549019607843139</v>
      </c>
      <c r="E41" s="10" t="str">
        <f>Semaforo_Eje_VII!F3</f>
        <v>ORG=(EXCOL*0.20)+(UNIPER*0.20)+(APLOG*0.20)+(EXPVAL*0.20)+(ADQMOB*0.20)</v>
      </c>
      <c r="F41" s="91">
        <f>Semaforo_Eje_VII!G3</f>
        <v>24.549019607843139</v>
      </c>
      <c r="G41" s="91">
        <f>Semaforo_Eje_VII!H3</f>
        <v>24.549019607843139</v>
      </c>
      <c r="H41" s="91">
        <f>Semaforo_Eje_VII!I3</f>
        <v>24.549019607843139</v>
      </c>
      <c r="I41" s="91">
        <f>Semaforo_Eje_VII!J3</f>
        <v>24.549019607843139</v>
      </c>
    </row>
    <row r="42" spans="1:9" x14ac:dyDescent="0.25">
      <c r="A42" s="129"/>
      <c r="B42" s="133"/>
      <c r="C42" s="132" t="str">
        <f>Semaforo_Eje_VII!D4</f>
        <v>7.2 Capacitación.- Contar con un instrumento de planeación y procesos que promuevan la consecución de las metas establecidas, que respalde a las autoridades municipales en la toma de decisiones encaminadas a lograr los objetivos institucionales.</v>
      </c>
      <c r="D42" s="90">
        <f>Semaforo_Eje_VII!E4</f>
        <v>100</v>
      </c>
      <c r="E42" s="10" t="str">
        <f>Semaforo_Eje_VII!F4</f>
        <v>EVMPAL=(PLTRA*0.50)+(VCPDM*0.50)</v>
      </c>
      <c r="F42" s="91">
        <f>Semaforo_Eje_VII!G4</f>
        <v>25</v>
      </c>
      <c r="G42" s="91">
        <f>Semaforo_Eje_VII!H4</f>
        <v>50</v>
      </c>
      <c r="H42" s="91">
        <f>Semaforo_Eje_VII!I4</f>
        <v>75</v>
      </c>
      <c r="I42" s="91">
        <f>Semaforo_Eje_VII!J4</f>
        <v>100</v>
      </c>
    </row>
    <row r="43" spans="1:9" x14ac:dyDescent="0.25">
      <c r="A43" s="129"/>
      <c r="B43" s="133"/>
      <c r="C43" s="132"/>
      <c r="D43" s="90">
        <f>Semaforo_Eje_VII!E5</f>
        <v>67.468823529411765</v>
      </c>
      <c r="E43" s="10" t="str">
        <f>Semaforo_Eje_VII!F5</f>
        <v>AE=(AUCI*0.33)+(ASEJUR*0.33)+(AJF*0.33)</v>
      </c>
      <c r="F43" s="91">
        <f>Semaforo_Eje_VII!G5</f>
        <v>25</v>
      </c>
      <c r="G43" s="91">
        <f>Semaforo_Eje_VII!H5</f>
        <v>50</v>
      </c>
      <c r="H43" s="91">
        <f>Semaforo_Eje_VII!I5</f>
        <v>67.468823529411765</v>
      </c>
      <c r="I43" s="91">
        <f>Semaforo_Eje_VII!J5</f>
        <v>67.468823529411765</v>
      </c>
    </row>
    <row r="44" spans="1:9" x14ac:dyDescent="0.25">
      <c r="A44" s="129"/>
      <c r="B44" s="133"/>
      <c r="C44" s="132" t="str">
        <f>Semaforo_Eje_VII!D6</f>
        <v>7.3 Tecnologías de la información.- Impulsar el desarrollo de las capacidades y habilidades del personal de la administración pública municipal.</v>
      </c>
      <c r="D44" s="90">
        <f>Semaforo_Eje_VII!E6</f>
        <v>42.064102564102569</v>
      </c>
      <c r="E44" s="10" t="str">
        <f>Semaforo_Eje_VII!F6</f>
        <v>TDI=(AEC*0.50)+(MARI*0.50)</v>
      </c>
      <c r="F44" s="91">
        <f>Semaforo_Eje_VII!G6</f>
        <v>25</v>
      </c>
      <c r="G44" s="91">
        <f>Semaforo_Eje_VII!H6</f>
        <v>42.064102564102569</v>
      </c>
      <c r="H44" s="91">
        <f>Semaforo_Eje_VII!I6</f>
        <v>42.064102564102569</v>
      </c>
      <c r="I44" s="91">
        <f>Semaforo_Eje_VII!J6</f>
        <v>42.064102564102569</v>
      </c>
    </row>
    <row r="45" spans="1:9" x14ac:dyDescent="0.25">
      <c r="A45" s="129"/>
      <c r="B45" s="133"/>
      <c r="C45" s="132"/>
      <c r="D45" s="90">
        <f>Semaforo_Eje_VII!E7</f>
        <v>100</v>
      </c>
      <c r="E45" s="10" t="str">
        <f>Semaforo_Eje_VII!F7</f>
        <v>ALT=(AGINT*0.50)+MAPWM*0.50)</v>
      </c>
      <c r="F45" s="91">
        <f>Semaforo_Eje_VII!G7</f>
        <v>25</v>
      </c>
      <c r="G45" s="91">
        <f>Semaforo_Eje_VII!H7</f>
        <v>50</v>
      </c>
      <c r="H45" s="91">
        <f>Semaforo_Eje_VII!I7</f>
        <v>75</v>
      </c>
      <c r="I45" s="91">
        <f>Semaforo_Eje_VII!J7</f>
        <v>100</v>
      </c>
    </row>
    <row r="46" spans="1:9" ht="45" x14ac:dyDescent="0.25">
      <c r="A46" s="129"/>
      <c r="B46" s="133"/>
      <c r="C46" s="10" t="str">
        <f>Semaforo_Eje_VII!D8</f>
        <v>7.4 Planeación y control interno.- Impulsar el uso de las tecnologías de la información y la comunicación (TIC´s) en el desempeño de la administración pública municipal, así como en la realización de trámites y servicios ofrecidos a la población.</v>
      </c>
      <c r="D46" s="90">
        <f>Semaforo_Eje_VII!E8</f>
        <v>125.55032467532467</v>
      </c>
      <c r="E46" s="10" t="str">
        <f>Semaforo_Eje_VII!F8</f>
        <v>PCI=(EXDOC*0.25)+(EXCSM*0.25)+(BIMU*0.25)+EDS*0.25)</v>
      </c>
      <c r="F46" s="91">
        <f>Semaforo_Eje_VII!G8</f>
        <v>25</v>
      </c>
      <c r="G46" s="91">
        <f>Semaforo_Eje_VII!H8</f>
        <v>50</v>
      </c>
      <c r="H46" s="91">
        <f>Semaforo_Eje_VII!I8</f>
        <v>75</v>
      </c>
      <c r="I46" s="91">
        <f>Semaforo_Eje_VII!J8</f>
        <v>100</v>
      </c>
    </row>
    <row r="47" spans="1:9" ht="45" x14ac:dyDescent="0.25">
      <c r="A47" s="129"/>
      <c r="B47" s="133"/>
      <c r="C47" s="10" t="str">
        <f>Semaforo_Eje_VII!D9</f>
        <v>7.5 Modernización de la Administración.- Actualizar a la administración pública municipal, a través de la implementación de sistemas, procedimientos y políticas públicas que permitan agilizar los procesos administrativos del Ayuntamiento.</v>
      </c>
      <c r="D47" s="90">
        <f>Semaforo_Eje_VII!E9</f>
        <v>10.923076923076923</v>
      </c>
      <c r="E47" s="10" t="str">
        <f>Semaforo_Eje_VII!F9</f>
        <v>SPPPA=(CCP*0.20)+(GSEEE*0.20)+(PRODIM*0.20)+(GAIN*0.20)+(EMU*0.20)</v>
      </c>
      <c r="F47" s="91">
        <f>Semaforo_Eje_VII!G9</f>
        <v>10.923076923076923</v>
      </c>
      <c r="G47" s="91">
        <f>Semaforo_Eje_VII!H9</f>
        <v>10.923076923076923</v>
      </c>
      <c r="H47" s="91">
        <f>Semaforo_Eje_VII!I9</f>
        <v>10.923076923076923</v>
      </c>
      <c r="I47" s="91">
        <f>Semaforo_Eje_VII!J9</f>
        <v>10.923076923076923</v>
      </c>
    </row>
    <row r="48" spans="1:9" x14ac:dyDescent="0.25">
      <c r="A48" s="129"/>
      <c r="B48" s="133"/>
      <c r="C48" s="132" t="str">
        <f>Semaforo_Eje_VII!D10</f>
        <v>7.6 Ayuntamiento con sentido Social.-     Realizar acciones de Cabildo que garanticen el desarrollo del municipio y la adecuada atención del ciudadano.</v>
      </c>
      <c r="D48" s="90">
        <f>Semaforo_Eje_VII!E10</f>
        <v>0</v>
      </c>
      <c r="E48" s="10" t="str">
        <f>Semaforo_Eje_VII!F10</f>
        <v>ACAB=(SEAC*1)</v>
      </c>
      <c r="F48" s="91">
        <f>Semaforo_Eje_VII!G10</f>
        <v>0</v>
      </c>
      <c r="G48" s="91">
        <f>Semaforo_Eje_VII!H10</f>
        <v>0</v>
      </c>
      <c r="H48" s="91">
        <f>Semaforo_Eje_VII!I10</f>
        <v>0</v>
      </c>
      <c r="I48" s="91">
        <f>Semaforo_Eje_VII!J10</f>
        <v>0</v>
      </c>
    </row>
    <row r="49" spans="1:9" x14ac:dyDescent="0.25">
      <c r="A49" s="129"/>
      <c r="B49" s="133"/>
      <c r="C49" s="132"/>
      <c r="D49" s="90">
        <f>Semaforo_Eje_VII!E11</f>
        <v>220.00000000000003</v>
      </c>
      <c r="E49" s="10" t="str">
        <f>Semaforo_Eje_VII!F11</f>
        <v>ACSS=(SECA*1)</v>
      </c>
      <c r="F49" s="91">
        <f>Semaforo_Eje_VII!G11</f>
        <v>25</v>
      </c>
      <c r="G49" s="91">
        <f>Semaforo_Eje_VII!H11</f>
        <v>50</v>
      </c>
      <c r="H49" s="91">
        <f>Semaforo_Eje_VII!I11</f>
        <v>75</v>
      </c>
      <c r="I49" s="91">
        <f>Semaforo_Eje_VII!J11</f>
        <v>100</v>
      </c>
    </row>
    <row r="50" spans="1:9" x14ac:dyDescent="0.25">
      <c r="B50" s="2">
        <f>AVERAGE(B3:B49)</f>
        <v>59.775618582231345</v>
      </c>
    </row>
    <row r="51" spans="1:9" x14ac:dyDescent="0.25"/>
  </sheetData>
  <mergeCells count="26">
    <mergeCell ref="F1:I1"/>
    <mergeCell ref="A1:A2"/>
    <mergeCell ref="B1:B2"/>
    <mergeCell ref="C1:C2"/>
    <mergeCell ref="D1:D2"/>
    <mergeCell ref="E1:E2"/>
    <mergeCell ref="C7:C10"/>
    <mergeCell ref="C12:C13"/>
    <mergeCell ref="C15:C16"/>
    <mergeCell ref="A15:A18"/>
    <mergeCell ref="B15:B18"/>
    <mergeCell ref="A3:A14"/>
    <mergeCell ref="B3:B14"/>
    <mergeCell ref="B32:B35"/>
    <mergeCell ref="A32:A35"/>
    <mergeCell ref="B36:B40"/>
    <mergeCell ref="A36:A40"/>
    <mergeCell ref="A19:A22"/>
    <mergeCell ref="B19:B22"/>
    <mergeCell ref="A23:A31"/>
    <mergeCell ref="B23:B31"/>
    <mergeCell ref="A41:A49"/>
    <mergeCell ref="C42:C43"/>
    <mergeCell ref="C44:C45"/>
    <mergeCell ref="C48:C49"/>
    <mergeCell ref="B41:B49"/>
  </mergeCells>
  <conditionalFormatting sqref="D3:D9 E4:I9 D10:I10 D15:D34 B3:B14">
    <cfRule type="colorScale" priority="29">
      <colorScale>
        <cfvo type="num" val="1"/>
        <cfvo type="num" val="50"/>
        <cfvo type="num" val="85"/>
        <color rgb="FFF8696B"/>
        <color rgb="FFFFEB84"/>
        <color rgb="FF63BE7B"/>
      </colorScale>
    </cfRule>
  </conditionalFormatting>
  <conditionalFormatting sqref="B15">
    <cfRule type="colorScale" priority="27">
      <colorScale>
        <cfvo type="num" val="1"/>
        <cfvo type="num" val="50"/>
        <cfvo type="num" val="85"/>
        <color rgb="FFF8696B"/>
        <color rgb="FFFFEB84"/>
        <color rgb="FF63BE7B"/>
      </colorScale>
    </cfRule>
  </conditionalFormatting>
  <conditionalFormatting sqref="D11:I11">
    <cfRule type="colorScale" priority="19">
      <colorScale>
        <cfvo type="num" val="1"/>
        <cfvo type="num" val="50"/>
        <cfvo type="num" val="85"/>
        <color rgb="FFF8696B"/>
        <color rgb="FFFFEB84"/>
        <color rgb="FF63BE7B"/>
      </colorScale>
    </cfRule>
  </conditionalFormatting>
  <conditionalFormatting sqref="D12:I13">
    <cfRule type="colorScale" priority="18">
      <colorScale>
        <cfvo type="num" val="1"/>
        <cfvo type="num" val="50"/>
        <cfvo type="num" val="85"/>
        <color rgb="FFF8696B"/>
        <color rgb="FFFFEB84"/>
        <color rgb="FF63BE7B"/>
      </colorScale>
    </cfRule>
  </conditionalFormatting>
  <conditionalFormatting sqref="G3:I3">
    <cfRule type="colorScale" priority="15">
      <colorScale>
        <cfvo type="num" val="1"/>
        <cfvo type="num" val="50"/>
        <cfvo type="num" val="85"/>
        <color rgb="FFF8696B"/>
        <color rgb="FFFFEB84"/>
        <color rgb="FF63BE7B"/>
      </colorScale>
    </cfRule>
  </conditionalFormatting>
  <conditionalFormatting sqref="F15:I18">
    <cfRule type="colorScale" priority="14">
      <colorScale>
        <cfvo type="num" val="1"/>
        <cfvo type="num" val="50"/>
        <cfvo type="num" val="85"/>
        <color rgb="FFF8696B"/>
        <color rgb="FFFFEB84"/>
        <color rgb="FF63BE7B"/>
      </colorScale>
    </cfRule>
  </conditionalFormatting>
  <conditionalFormatting sqref="D14:I14">
    <cfRule type="colorScale" priority="17">
      <colorScale>
        <cfvo type="num" val="1"/>
        <cfvo type="num" val="50"/>
        <cfvo type="num" val="85"/>
        <color rgb="FFF8696B"/>
        <color rgb="FFFFEB84"/>
        <color rgb="FF63BE7B"/>
      </colorScale>
    </cfRule>
  </conditionalFormatting>
  <conditionalFormatting sqref="F3">
    <cfRule type="colorScale" priority="16">
      <colorScale>
        <cfvo type="num" val="1"/>
        <cfvo type="num" val="50"/>
        <cfvo type="num" val="85"/>
        <color rgb="FFF8696B"/>
        <color rgb="FFFFEB84"/>
        <color rgb="FF63BE7B"/>
      </colorScale>
    </cfRule>
  </conditionalFormatting>
  <conditionalFormatting sqref="B19">
    <cfRule type="colorScale" priority="13">
      <colorScale>
        <cfvo type="num" val="1"/>
        <cfvo type="num" val="50"/>
        <cfvo type="num" val="85"/>
        <color rgb="FFF8696B"/>
        <color rgb="FFFFEB84"/>
        <color rgb="FF63BE7B"/>
      </colorScale>
    </cfRule>
  </conditionalFormatting>
  <conditionalFormatting sqref="F19:I22">
    <cfRule type="colorScale" priority="12">
      <colorScale>
        <cfvo type="num" val="1"/>
        <cfvo type="num" val="50"/>
        <cfvo type="num" val="85"/>
        <color rgb="FFF8696B"/>
        <color rgb="FFFFEB84"/>
        <color rgb="FF63BE7B"/>
      </colorScale>
    </cfRule>
  </conditionalFormatting>
  <conditionalFormatting sqref="B23">
    <cfRule type="colorScale" priority="11">
      <colorScale>
        <cfvo type="num" val="1"/>
        <cfvo type="num" val="50"/>
        <cfvo type="num" val="85"/>
        <color rgb="FFF8696B"/>
        <color rgb="FFFFEB84"/>
        <color rgb="FF63BE7B"/>
      </colorScale>
    </cfRule>
  </conditionalFormatting>
  <conditionalFormatting sqref="B32">
    <cfRule type="colorScale" priority="9">
      <colorScale>
        <cfvo type="num" val="1"/>
        <cfvo type="num" val="50"/>
        <cfvo type="num" val="85"/>
        <color rgb="FFF8696B"/>
        <color rgb="FFFFEB84"/>
        <color rgb="FF63BE7B"/>
      </colorScale>
    </cfRule>
  </conditionalFormatting>
  <conditionalFormatting sqref="D35">
    <cfRule type="colorScale" priority="8">
      <colorScale>
        <cfvo type="num" val="1"/>
        <cfvo type="num" val="50"/>
        <cfvo type="num" val="85"/>
        <color rgb="FFF8696B"/>
        <color rgb="FFFFEB84"/>
        <color rgb="FF63BE7B"/>
      </colorScale>
    </cfRule>
  </conditionalFormatting>
  <conditionalFormatting sqref="B36">
    <cfRule type="colorScale" priority="6">
      <colorScale>
        <cfvo type="num" val="1"/>
        <cfvo type="num" val="50"/>
        <cfvo type="num" val="85"/>
        <color rgb="FFF8696B"/>
        <color rgb="FFFFEB84"/>
        <color rgb="FF63BE7B"/>
      </colorScale>
    </cfRule>
  </conditionalFormatting>
  <conditionalFormatting sqref="D36:D40">
    <cfRule type="colorScale" priority="5">
      <colorScale>
        <cfvo type="num" val="1"/>
        <cfvo type="num" val="50"/>
        <cfvo type="num" val="85"/>
        <color rgb="FFF8696B"/>
        <color rgb="FFFFEB84"/>
        <color rgb="FF63BE7B"/>
      </colorScale>
    </cfRule>
  </conditionalFormatting>
  <conditionalFormatting sqref="B41">
    <cfRule type="colorScale" priority="3">
      <colorScale>
        <cfvo type="num" val="1"/>
        <cfvo type="num" val="50"/>
        <cfvo type="num" val="85"/>
        <color rgb="FFF8696B"/>
        <color rgb="FFFFEB84"/>
        <color rgb="FF63BE7B"/>
      </colorScale>
    </cfRule>
  </conditionalFormatting>
  <conditionalFormatting sqref="D41:D49">
    <cfRule type="colorScale" priority="2">
      <colorScale>
        <cfvo type="num" val="1"/>
        <cfvo type="num" val="50"/>
        <cfvo type="num" val="85"/>
        <color rgb="FFF8696B"/>
        <color rgb="FFFFEB84"/>
        <color rgb="FF63BE7B"/>
      </colorScale>
    </cfRule>
  </conditionalFormatting>
  <conditionalFormatting sqref="F23:I49">
    <cfRule type="colorScale" priority="1">
      <colorScale>
        <cfvo type="num" val="1"/>
        <cfvo type="num" val="50"/>
        <cfvo type="num" val="85"/>
        <color rgb="FFF8696B"/>
        <color rgb="FFFFEB84"/>
        <color rgb="FF63BE7B"/>
      </colorScale>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topLeftCell="B7" zoomScale="70" zoomScaleNormal="70" workbookViewId="0">
      <selection activeCell="D10" sqref="D10:D18"/>
    </sheetView>
  </sheetViews>
  <sheetFormatPr baseColWidth="10" defaultColWidth="0" defaultRowHeight="15" zeroHeight="1" x14ac:dyDescent="0.25"/>
  <cols>
    <col min="1" max="1" width="33.7109375" customWidth="1"/>
    <col min="2" max="2" width="11.42578125" customWidth="1"/>
    <col min="3" max="3" width="31.85546875" customWidth="1"/>
    <col min="4" max="4" width="105" style="75" customWidth="1"/>
    <col min="5" max="5" width="18.140625" customWidth="1"/>
    <col min="6" max="6" width="45.85546875" style="64" bestFit="1" customWidth="1"/>
    <col min="7" max="10" width="11.42578125" customWidth="1"/>
    <col min="11" max="16384" width="11.42578125" hidden="1"/>
  </cols>
  <sheetData>
    <row r="1" spans="1:10" x14ac:dyDescent="0.25">
      <c r="A1" s="145" t="s">
        <v>14</v>
      </c>
      <c r="B1" s="145" t="s">
        <v>1</v>
      </c>
      <c r="C1" s="146" t="s">
        <v>2</v>
      </c>
      <c r="D1" s="143" t="s">
        <v>0</v>
      </c>
      <c r="E1" s="145" t="s">
        <v>1</v>
      </c>
      <c r="F1" s="134" t="s">
        <v>2</v>
      </c>
      <c r="G1" s="144" t="s">
        <v>9</v>
      </c>
      <c r="H1" s="144"/>
      <c r="I1" s="144"/>
      <c r="J1" s="144"/>
    </row>
    <row r="2" spans="1:10" x14ac:dyDescent="0.25">
      <c r="A2" s="145"/>
      <c r="B2" s="145"/>
      <c r="C2" s="147"/>
      <c r="D2" s="143"/>
      <c r="E2" s="145"/>
      <c r="F2" s="134"/>
      <c r="G2" s="78" t="s">
        <v>10</v>
      </c>
      <c r="H2" s="78" t="s">
        <v>11</v>
      </c>
      <c r="I2" s="78" t="s">
        <v>12</v>
      </c>
      <c r="J2" s="78" t="s">
        <v>13</v>
      </c>
    </row>
    <row r="3" spans="1:10" x14ac:dyDescent="0.25">
      <c r="A3" s="134" t="s">
        <v>29</v>
      </c>
      <c r="B3" s="138">
        <f>(E3*0.083)+(E7*0.083)+(E10*0.083)+(E19*0.083)+(E20*0.083)+(E23*0.083)+(E25*0.083)+(E27*0.083)+(E28*0.083)+(E30*0.083)+(E35*0.083)+(E31*0.083)</f>
        <v>47.306922144979204</v>
      </c>
      <c r="C3" s="149" t="s">
        <v>412</v>
      </c>
      <c r="D3" s="143" t="str">
        <f>'1.1.'!A3</f>
        <v>1.1 Pobreza.- Contribuir a disminuir la pobreza mediante el financiamiento de servicios públicos, obras, acciones e inversiones que beneficien directamente a la población en esa condición, mediante la colaboración en programas federales y estatales de desarrollo social y comunitario.</v>
      </c>
      <c r="E3" s="141">
        <f>'1.1.'!C3</f>
        <v>19.920808080808083</v>
      </c>
      <c r="F3" s="142" t="str">
        <f>'1.1.'!D3</f>
        <v>PBZ=(DEHO*0.20)+(PAMAR*0.20)+(DES*0.20)+(EAED*0.20)+(AMBJ*0.20)</v>
      </c>
      <c r="G3" s="148">
        <f>IF(E3&gt;=25,25,E3)</f>
        <v>19.920808080808083</v>
      </c>
      <c r="H3" s="148">
        <f>IF(E3&gt;=50,50,E3)</f>
        <v>19.920808080808083</v>
      </c>
      <c r="I3" s="148">
        <f>IF(E3&gt;=75,75,E3)</f>
        <v>19.920808080808083</v>
      </c>
      <c r="J3" s="148">
        <f>IF(E3&gt;=99.999,100,E3)</f>
        <v>19.920808080808083</v>
      </c>
    </row>
    <row r="4" spans="1:10" x14ac:dyDescent="0.25">
      <c r="A4" s="134"/>
      <c r="B4" s="139"/>
      <c r="C4" s="150"/>
      <c r="D4" s="143"/>
      <c r="E4" s="141"/>
      <c r="F4" s="142"/>
      <c r="G4" s="148"/>
      <c r="H4" s="148"/>
      <c r="I4" s="148"/>
      <c r="J4" s="148"/>
    </row>
    <row r="5" spans="1:10" x14ac:dyDescent="0.25">
      <c r="A5" s="134"/>
      <c r="B5" s="139"/>
      <c r="C5" s="150"/>
      <c r="D5" s="143"/>
      <c r="E5" s="141"/>
      <c r="F5" s="142"/>
      <c r="G5" s="148"/>
      <c r="H5" s="148"/>
      <c r="I5" s="148"/>
      <c r="J5" s="148"/>
    </row>
    <row r="6" spans="1:10" x14ac:dyDescent="0.25">
      <c r="A6" s="134"/>
      <c r="B6" s="139"/>
      <c r="C6" s="150"/>
      <c r="D6" s="143"/>
      <c r="E6" s="141"/>
      <c r="F6" s="142"/>
      <c r="G6" s="148"/>
      <c r="H6" s="148"/>
      <c r="I6" s="148"/>
      <c r="J6" s="148"/>
    </row>
    <row r="7" spans="1:10" x14ac:dyDescent="0.25">
      <c r="A7" s="134"/>
      <c r="B7" s="139"/>
      <c r="C7" s="150"/>
      <c r="D7" s="143" t="str">
        <f>'1.1.'!A8</f>
        <v>1.2 Educación.- Contribuir a elevar la calidad y cobertura de la educación básica en el municipio, en coordinación con otros órdenes de gobierno.</v>
      </c>
      <c r="E7" s="141">
        <f>'1.1.'!C8</f>
        <v>45.045000000000002</v>
      </c>
      <c r="F7" s="133" t="str">
        <f>'1.1.'!D8</f>
        <v>EDU=(LMDIF*0.50)+(DESEC*0.50)</v>
      </c>
      <c r="G7" s="148">
        <f>IF(E7&gt;=25,25,E7)</f>
        <v>25</v>
      </c>
      <c r="H7" s="148">
        <f>IF(E7&gt;=50,50,E7)</f>
        <v>45.045000000000002</v>
      </c>
      <c r="I7" s="148">
        <f>IF(E7&gt;=75,75,E7)</f>
        <v>45.045000000000002</v>
      </c>
      <c r="J7" s="148">
        <f>IF(E7&gt;=99.999,100,E7)</f>
        <v>45.045000000000002</v>
      </c>
    </row>
    <row r="8" spans="1:10" x14ac:dyDescent="0.25">
      <c r="A8" s="134"/>
      <c r="B8" s="139"/>
      <c r="C8" s="150"/>
      <c r="D8" s="143"/>
      <c r="E8" s="141"/>
      <c r="F8" s="133"/>
      <c r="G8" s="148"/>
      <c r="H8" s="148"/>
      <c r="I8" s="148"/>
      <c r="J8" s="148"/>
    </row>
    <row r="9" spans="1:10" x14ac:dyDescent="0.25">
      <c r="A9" s="134"/>
      <c r="B9" s="139"/>
      <c r="C9" s="150"/>
      <c r="D9" s="143"/>
      <c r="E9" s="141"/>
      <c r="F9" s="133"/>
      <c r="G9" s="148"/>
      <c r="H9" s="148"/>
      <c r="I9" s="148"/>
      <c r="J9" s="148"/>
    </row>
    <row r="10" spans="1:10" x14ac:dyDescent="0.25">
      <c r="A10" s="134"/>
      <c r="B10" s="139"/>
      <c r="C10" s="150"/>
      <c r="D10" s="134" t="str">
        <f>'1.1.'!A10</f>
        <v>1.3 Salud.- Garantizar el derecho a la protección de la salud mediante una mayor inversión en infraestructura básica y en acciones de promoción de la salud.</v>
      </c>
      <c r="E10" s="141">
        <f>'1.1.'!C10</f>
        <v>20.735909090909093</v>
      </c>
      <c r="F10" s="133" t="str">
        <f>'1.1.'!D10</f>
        <v>SLD=(VALMED*0.14)+(CASALUD*0.14)+(VSH*0.14)+(PDGUE*0.14)+(CMG*0.14)+(CO*0.14)+(CAS*0.14)</v>
      </c>
      <c r="G10" s="148">
        <f>IF(E10&gt;=25,25,E10)</f>
        <v>20.735909090909093</v>
      </c>
      <c r="H10" s="148">
        <f>IF(E10&gt;=50,50,E10)</f>
        <v>20.735909090909093</v>
      </c>
      <c r="I10" s="148">
        <f>IF(E10&gt;=75,75,E10)</f>
        <v>20.735909090909093</v>
      </c>
      <c r="J10" s="148">
        <f>IF(E10&gt;=99.999,100,E10)</f>
        <v>20.735909090909093</v>
      </c>
    </row>
    <row r="11" spans="1:10" x14ac:dyDescent="0.25">
      <c r="A11" s="134"/>
      <c r="B11" s="139"/>
      <c r="C11" s="150"/>
      <c r="D11" s="134"/>
      <c r="E11" s="141"/>
      <c r="F11" s="133"/>
      <c r="G11" s="148"/>
      <c r="H11" s="148"/>
      <c r="I11" s="148"/>
      <c r="J11" s="148"/>
    </row>
    <row r="12" spans="1:10" x14ac:dyDescent="0.25">
      <c r="A12" s="134"/>
      <c r="B12" s="139"/>
      <c r="C12" s="150"/>
      <c r="D12" s="134"/>
      <c r="E12" s="141"/>
      <c r="F12" s="133"/>
      <c r="G12" s="148"/>
      <c r="H12" s="148"/>
      <c r="I12" s="148"/>
      <c r="J12" s="148"/>
    </row>
    <row r="13" spans="1:10" x14ac:dyDescent="0.25">
      <c r="A13" s="134"/>
      <c r="B13" s="139"/>
      <c r="C13" s="150"/>
      <c r="D13" s="134"/>
      <c r="E13" s="141"/>
      <c r="F13" s="133"/>
      <c r="G13" s="148"/>
      <c r="H13" s="148"/>
      <c r="I13" s="148"/>
      <c r="J13" s="148"/>
    </row>
    <row r="14" spans="1:10" x14ac:dyDescent="0.25">
      <c r="A14" s="134"/>
      <c r="B14" s="139"/>
      <c r="C14" s="150"/>
      <c r="D14" s="134"/>
      <c r="E14" s="141"/>
      <c r="F14" s="133"/>
      <c r="G14" s="148"/>
      <c r="H14" s="148"/>
      <c r="I14" s="148"/>
      <c r="J14" s="148"/>
    </row>
    <row r="15" spans="1:10" x14ac:dyDescent="0.25">
      <c r="A15" s="134"/>
      <c r="B15" s="139"/>
      <c r="C15" s="150"/>
      <c r="D15" s="134"/>
      <c r="E15" s="141"/>
      <c r="F15" s="133"/>
      <c r="G15" s="148"/>
      <c r="H15" s="148"/>
      <c r="I15" s="148"/>
      <c r="J15" s="148"/>
    </row>
    <row r="16" spans="1:10" x14ac:dyDescent="0.25">
      <c r="A16" s="134"/>
      <c r="B16" s="139"/>
      <c r="C16" s="150"/>
      <c r="D16" s="134"/>
      <c r="E16" s="141"/>
      <c r="F16" s="133"/>
      <c r="G16" s="148"/>
      <c r="H16" s="148"/>
      <c r="I16" s="148"/>
      <c r="J16" s="148"/>
    </row>
    <row r="17" spans="1:10" x14ac:dyDescent="0.25">
      <c r="A17" s="134"/>
      <c r="B17" s="139"/>
      <c r="C17" s="150"/>
      <c r="D17" s="134"/>
      <c r="E17" s="141"/>
      <c r="F17" s="133"/>
      <c r="G17" s="148"/>
      <c r="H17" s="148"/>
      <c r="I17" s="148"/>
      <c r="J17" s="148"/>
    </row>
    <row r="18" spans="1:10" x14ac:dyDescent="0.25">
      <c r="A18" s="134"/>
      <c r="B18" s="139"/>
      <c r="C18" s="150"/>
      <c r="D18" s="134"/>
      <c r="E18" s="141"/>
      <c r="F18" s="133"/>
      <c r="G18" s="148"/>
      <c r="H18" s="148"/>
      <c r="I18" s="148"/>
      <c r="J18" s="148"/>
    </row>
    <row r="19" spans="1:10" ht="45" x14ac:dyDescent="0.25">
      <c r="A19" s="134"/>
      <c r="B19" s="139"/>
      <c r="C19" s="150"/>
      <c r="D19" s="66" t="str">
        <f>'1.1.'!A17</f>
        <v xml:space="preserve">1.4 Vivienda.- Satisfacer la demanda de vivienda digna de la población municipal, impulsando los desarrollos habitacionales de interés social, programas de mejoramiento de la vivienda y lotes con servicios, en coordinación con las autoridades estatales y federales competentes en la materia. </v>
      </c>
      <c r="E19" s="76">
        <f>'1.1.'!C17</f>
        <v>100</v>
      </c>
      <c r="F19" s="67" t="str">
        <f>'1.1.'!D17</f>
        <v>VDA=(APE*0.50)+(LC*0.50)</v>
      </c>
      <c r="G19" s="77">
        <f>IF(E19&gt;=25,25,E19)</f>
        <v>25</v>
      </c>
      <c r="H19" s="77">
        <f>IF(E19&gt;=50,50,E19)</f>
        <v>50</v>
      </c>
      <c r="I19" s="77">
        <f>IF(E19&gt;=75,75,E19)</f>
        <v>75</v>
      </c>
      <c r="J19" s="77">
        <f>IF(E19&gt;=99.999,100,E19)</f>
        <v>100</v>
      </c>
    </row>
    <row r="20" spans="1:10" x14ac:dyDescent="0.25">
      <c r="A20" s="134"/>
      <c r="B20" s="139"/>
      <c r="C20" s="150"/>
      <c r="D20" s="134" t="str">
        <f>'1.1.'!A19</f>
        <v>1.5 Grupos vulnerables.- Contribuir al mejoramiento de las condiciones de vida de la población en situación de vulnerabilidad social y propiciar la equidad en el acceso a las oportunidades de desarrollo.</v>
      </c>
      <c r="E20" s="141">
        <f>'1.1.'!C19</f>
        <v>0</v>
      </c>
      <c r="F20" s="133" t="str">
        <f>'1.1.'!D19</f>
        <v>MIG=(ASMM*0.33)+(FAM*0.33)+(PMENDAJERAS*0.33)</v>
      </c>
      <c r="G20" s="148">
        <f>IF(E20&gt;=25,25,E20)</f>
        <v>0</v>
      </c>
      <c r="H20" s="148">
        <f>IF(E20&gt;=50,50,E20)</f>
        <v>0</v>
      </c>
      <c r="I20" s="148">
        <f>IF(E20&gt;=75,75,E20)</f>
        <v>0</v>
      </c>
      <c r="J20" s="148">
        <f>IF(E20&gt;=99.999,100,E20)</f>
        <v>0</v>
      </c>
    </row>
    <row r="21" spans="1:10" x14ac:dyDescent="0.25">
      <c r="A21" s="134"/>
      <c r="B21" s="139"/>
      <c r="C21" s="150"/>
      <c r="D21" s="134"/>
      <c r="E21" s="141"/>
      <c r="F21" s="133"/>
      <c r="G21" s="148"/>
      <c r="H21" s="148"/>
      <c r="I21" s="148"/>
      <c r="J21" s="148"/>
    </row>
    <row r="22" spans="1:10" x14ac:dyDescent="0.25">
      <c r="A22" s="134"/>
      <c r="B22" s="139"/>
      <c r="C22" s="150"/>
      <c r="D22" s="134"/>
      <c r="E22" s="141"/>
      <c r="F22" s="133"/>
      <c r="G22" s="148"/>
      <c r="H22" s="148"/>
      <c r="I22" s="148"/>
      <c r="J22" s="148"/>
    </row>
    <row r="23" spans="1:10" x14ac:dyDescent="0.25">
      <c r="A23" s="134"/>
      <c r="B23" s="139"/>
      <c r="C23" s="150"/>
      <c r="D23" s="134"/>
      <c r="E23" s="141">
        <f>'1.1.'!C22</f>
        <v>112.00000000000001</v>
      </c>
      <c r="F23" s="133" t="str">
        <f>'1.1.'!D22</f>
        <v>AM=(EAMT*1)</v>
      </c>
      <c r="G23" s="148">
        <f>IF(E23&gt;=25,25,E23)</f>
        <v>25</v>
      </c>
      <c r="H23" s="148">
        <f>IF(E23&gt;=50,50,E23)</f>
        <v>50</v>
      </c>
      <c r="I23" s="148">
        <f>IF(E23&gt;=75,75,E23)</f>
        <v>75</v>
      </c>
      <c r="J23" s="148">
        <f>IF(E23&gt;=99.999,100,E23)</f>
        <v>100</v>
      </c>
    </row>
    <row r="24" spans="1:10" x14ac:dyDescent="0.25">
      <c r="A24" s="134"/>
      <c r="B24" s="139"/>
      <c r="C24" s="150"/>
      <c r="D24" s="134"/>
      <c r="E24" s="141"/>
      <c r="F24" s="133"/>
      <c r="G24" s="148"/>
      <c r="H24" s="148"/>
      <c r="I24" s="148"/>
      <c r="J24" s="148"/>
    </row>
    <row r="25" spans="1:10" x14ac:dyDescent="0.25">
      <c r="A25" s="134"/>
      <c r="B25" s="139"/>
      <c r="C25" s="150"/>
      <c r="D25" s="134"/>
      <c r="E25" s="141">
        <f>'1.1.'!C23</f>
        <v>21.477777777777778</v>
      </c>
      <c r="F25" s="133" t="str">
        <f>'1.1.'!D23</f>
        <v>PCD=(APDIS*0.50)+(UBR*0.50)</v>
      </c>
      <c r="G25" s="148">
        <f>IF(E25&gt;=25,25,E25)</f>
        <v>21.477777777777778</v>
      </c>
      <c r="H25" s="148">
        <f>IF(E25&gt;=50,50,E25)</f>
        <v>21.477777777777778</v>
      </c>
      <c r="I25" s="148">
        <f>IF(E25&gt;=75,75,E25)</f>
        <v>21.477777777777778</v>
      </c>
      <c r="J25" s="148">
        <f>IF(E25&gt;=99.999,100,E25)</f>
        <v>21.477777777777778</v>
      </c>
    </row>
    <row r="26" spans="1:10" x14ac:dyDescent="0.25">
      <c r="A26" s="134"/>
      <c r="B26" s="139"/>
      <c r="C26" s="150"/>
      <c r="D26" s="134"/>
      <c r="E26" s="141"/>
      <c r="F26" s="133"/>
      <c r="G26" s="148"/>
      <c r="H26" s="148"/>
      <c r="I26" s="148"/>
      <c r="J26" s="148"/>
    </row>
    <row r="27" spans="1:10" x14ac:dyDescent="0.25">
      <c r="A27" s="134"/>
      <c r="B27" s="139"/>
      <c r="C27" s="150"/>
      <c r="D27" s="134"/>
      <c r="E27" s="76">
        <f>'1.1.'!C25</f>
        <v>65.63636363636364</v>
      </c>
      <c r="F27" s="67" t="str">
        <f>'1.1.'!D25</f>
        <v>CI=(AGIN*1)</v>
      </c>
      <c r="G27" s="77">
        <f>IF(E27&gt;=25,25,E27)</f>
        <v>25</v>
      </c>
      <c r="H27" s="77">
        <f>IF(E27&gt;=50,50,E27)</f>
        <v>50</v>
      </c>
      <c r="I27" s="77">
        <f>IF(E27&gt;=75,75,E27)</f>
        <v>65.63636363636364</v>
      </c>
      <c r="J27" s="77">
        <f>IF(E27&gt;=99.999,100,E27)</f>
        <v>65.63636363636364</v>
      </c>
    </row>
    <row r="28" spans="1:10" x14ac:dyDescent="0.25">
      <c r="A28" s="134"/>
      <c r="B28" s="139"/>
      <c r="C28" s="150"/>
      <c r="D28" s="143" t="str">
        <f>'1.1.'!A26</f>
        <v>1.6 Igualdad de género.-  Promover la igualdad de género como estrategia transversal en las políticas públicas municipales, para contribuir al acceso equitativo de oportunidades de desarrollo.</v>
      </c>
      <c r="E28" s="141">
        <f>'1.1.'!C26</f>
        <v>37.647058823529413</v>
      </c>
      <c r="F28" s="133" t="str">
        <f>'1.1.'!D26</f>
        <v>IGRO=(ORMU*0.50)+(DIMU*0.50)</v>
      </c>
      <c r="G28" s="148">
        <f>IF(E28&gt;=25,25,E28)</f>
        <v>25</v>
      </c>
      <c r="H28" s="148">
        <f>IF(E28&gt;=50,50,E28)</f>
        <v>37.647058823529413</v>
      </c>
      <c r="I28" s="148">
        <f>IF(E28&gt;=75,75,E28)</f>
        <v>37.647058823529413</v>
      </c>
      <c r="J28" s="148">
        <f>IF(E28&gt;=99.999,100,E28)</f>
        <v>37.647058823529413</v>
      </c>
    </row>
    <row r="29" spans="1:10" x14ac:dyDescent="0.25">
      <c r="A29" s="134"/>
      <c r="B29" s="139"/>
      <c r="C29" s="150"/>
      <c r="D29" s="143"/>
      <c r="E29" s="141"/>
      <c r="F29" s="133"/>
      <c r="G29" s="148"/>
      <c r="H29" s="148"/>
      <c r="I29" s="148"/>
      <c r="J29" s="148"/>
    </row>
    <row r="30" spans="1:10" x14ac:dyDescent="0.25">
      <c r="A30" s="134"/>
      <c r="B30" s="139"/>
      <c r="C30" s="150"/>
      <c r="D30" s="134" t="str">
        <f>'1.1.'!A28</f>
        <v>1.7 Deporte y recreación.- Impulsar la implementación de programas y acciones para la creación de espacios públicos destinados a actividades físicas y lúdicas.</v>
      </c>
      <c r="E30" s="76">
        <f>'1.1.'!C28</f>
        <v>100</v>
      </c>
      <c r="F30" s="67" t="str">
        <f>'1.1.'!D28</f>
        <v>DPR=(MUDEP*1)</v>
      </c>
      <c r="G30" s="77">
        <f>IF(E30&gt;=25,25,E30)</f>
        <v>25</v>
      </c>
      <c r="H30" s="77">
        <f>IF(E30&gt;=50,50,E30)</f>
        <v>50</v>
      </c>
      <c r="I30" s="77">
        <f>IF(E30&gt;=75,75,E30)</f>
        <v>75</v>
      </c>
      <c r="J30" s="77">
        <f>IF(E30&gt;=99.999,100,E30)</f>
        <v>100</v>
      </c>
    </row>
    <row r="31" spans="1:10" x14ac:dyDescent="0.25">
      <c r="A31" s="134"/>
      <c r="B31" s="139"/>
      <c r="C31" s="150"/>
      <c r="D31" s="134"/>
      <c r="E31" s="141">
        <f>'1.1.'!C29</f>
        <v>0</v>
      </c>
      <c r="F31" s="133" t="str">
        <f>'1.1.'!D29</f>
        <v>CFD=(ENUDEP*0.20)+(FOMDEP*0.20)+(ENBAL*0.20)+(EVADEP*0.20)+(PAEDEP*0.20)</v>
      </c>
      <c r="G31" s="148">
        <f>IF(E31&gt;=25,25,E31)</f>
        <v>0</v>
      </c>
      <c r="H31" s="148">
        <f>IF(E31&gt;=50,50,E31)</f>
        <v>0</v>
      </c>
      <c r="I31" s="148">
        <f>IF(E31&gt;=75,75,E31)</f>
        <v>0</v>
      </c>
      <c r="J31" s="148">
        <f>IF(E31&gt;=99.999,100,E31)</f>
        <v>0</v>
      </c>
    </row>
    <row r="32" spans="1:10" x14ac:dyDescent="0.25">
      <c r="A32" s="134"/>
      <c r="B32" s="139"/>
      <c r="C32" s="150"/>
      <c r="D32" s="134"/>
      <c r="E32" s="141"/>
      <c r="F32" s="133"/>
      <c r="G32" s="148"/>
      <c r="H32" s="148"/>
      <c r="I32" s="148"/>
      <c r="J32" s="148"/>
    </row>
    <row r="33" spans="1:10" x14ac:dyDescent="0.25">
      <c r="A33" s="134"/>
      <c r="B33" s="139"/>
      <c r="C33" s="150"/>
      <c r="D33" s="134"/>
      <c r="E33" s="141"/>
      <c r="F33" s="133"/>
      <c r="G33" s="148"/>
      <c r="H33" s="148"/>
      <c r="I33" s="148"/>
      <c r="J33" s="148"/>
    </row>
    <row r="34" spans="1:10" x14ac:dyDescent="0.25">
      <c r="A34" s="134"/>
      <c r="B34" s="139"/>
      <c r="C34" s="150"/>
      <c r="D34" s="134"/>
      <c r="E34" s="141"/>
      <c r="F34" s="133"/>
      <c r="G34" s="148"/>
      <c r="H34" s="148"/>
      <c r="I34" s="148"/>
      <c r="J34" s="148"/>
    </row>
    <row r="35" spans="1:10" ht="30" x14ac:dyDescent="0.25">
      <c r="A35" s="134"/>
      <c r="B35" s="140"/>
      <c r="C35" s="151"/>
      <c r="D35" s="66" t="str">
        <f>'1.1.'!A34</f>
        <v>1.8 Patrimonio cultural.- Preservar el patrimonio cultural del municipio y realizar acciones de promoción de la cultura.</v>
      </c>
      <c r="E35" s="76">
        <f>'1.1.'!C34</f>
        <v>47.5</v>
      </c>
      <c r="F35" s="67" t="str">
        <f>'1.1.'!D34</f>
        <v>PTC=(ECURE*1)</v>
      </c>
      <c r="G35" s="77">
        <f>IF(E35&gt;=25,25,E35)</f>
        <v>25</v>
      </c>
      <c r="H35" s="77">
        <f>IF(E35&gt;=50,50,E35)</f>
        <v>47.5</v>
      </c>
      <c r="I35" s="77">
        <f>IF(E35&gt;=75,75,E35)</f>
        <v>47.5</v>
      </c>
      <c r="J35" s="77">
        <f>IF(E35&gt;=99.999,100,E35)</f>
        <v>47.5</v>
      </c>
    </row>
    <row r="36" spans="1:10" x14ac:dyDescent="0.25"/>
  </sheetData>
  <mergeCells count="64">
    <mergeCell ref="C3:C35"/>
    <mergeCell ref="G28:G29"/>
    <mergeCell ref="H28:H29"/>
    <mergeCell ref="I28:I29"/>
    <mergeCell ref="G23:G24"/>
    <mergeCell ref="H23:H24"/>
    <mergeCell ref="I23:I24"/>
    <mergeCell ref="G10:G18"/>
    <mergeCell ref="H10:H18"/>
    <mergeCell ref="I10:I18"/>
    <mergeCell ref="G3:G6"/>
    <mergeCell ref="H3:H6"/>
    <mergeCell ref="I3:I6"/>
    <mergeCell ref="E28:E29"/>
    <mergeCell ref="F28:F29"/>
    <mergeCell ref="E20:E22"/>
    <mergeCell ref="J28:J29"/>
    <mergeCell ref="G31:G34"/>
    <mergeCell ref="H31:H34"/>
    <mergeCell ref="I31:I34"/>
    <mergeCell ref="J31:J34"/>
    <mergeCell ref="J23:J24"/>
    <mergeCell ref="G25:G26"/>
    <mergeCell ref="H25:H26"/>
    <mergeCell ref="I25:I26"/>
    <mergeCell ref="J25:J26"/>
    <mergeCell ref="J10:J18"/>
    <mergeCell ref="G20:G22"/>
    <mergeCell ref="H20:H22"/>
    <mergeCell ref="I20:I22"/>
    <mergeCell ref="J20:J22"/>
    <mergeCell ref="J3:J6"/>
    <mergeCell ref="G7:G9"/>
    <mergeCell ref="H7:H9"/>
    <mergeCell ref="I7:I9"/>
    <mergeCell ref="J7:J9"/>
    <mergeCell ref="F20:F22"/>
    <mergeCell ref="E23:E24"/>
    <mergeCell ref="F23:F24"/>
    <mergeCell ref="E25:E26"/>
    <mergeCell ref="F25:F26"/>
    <mergeCell ref="F1:F2"/>
    <mergeCell ref="G1:J1"/>
    <mergeCell ref="A1:A2"/>
    <mergeCell ref="B1:B2"/>
    <mergeCell ref="D1:D2"/>
    <mergeCell ref="E1:E2"/>
    <mergeCell ref="C1:C2"/>
    <mergeCell ref="A3:A35"/>
    <mergeCell ref="B3:B35"/>
    <mergeCell ref="E3:E6"/>
    <mergeCell ref="F3:F6"/>
    <mergeCell ref="E7:E9"/>
    <mergeCell ref="F7:F9"/>
    <mergeCell ref="E10:E18"/>
    <mergeCell ref="D7:D9"/>
    <mergeCell ref="D10:D18"/>
    <mergeCell ref="D28:D29"/>
    <mergeCell ref="D30:D34"/>
    <mergeCell ref="D3:D6"/>
    <mergeCell ref="E31:E34"/>
    <mergeCell ref="F31:F34"/>
    <mergeCell ref="F10:F18"/>
    <mergeCell ref="D20:D27"/>
  </mergeCells>
  <conditionalFormatting sqref="G3">
    <cfRule type="colorScale" priority="69">
      <colorScale>
        <cfvo type="num" val="0"/>
        <cfvo type="num" val="12.5"/>
        <cfvo type="num" val="25"/>
        <color rgb="FFF8696B"/>
        <color rgb="FFFFEB84"/>
        <color rgb="FF63BE7B"/>
      </colorScale>
    </cfRule>
  </conditionalFormatting>
  <conditionalFormatting sqref="H3">
    <cfRule type="colorScale" priority="68">
      <colorScale>
        <cfvo type="num" val="25.01"/>
        <cfvo type="num" val="37.51"/>
        <cfvo type="num" val="50"/>
        <color rgb="FFF8696B"/>
        <color rgb="FFFFEB84"/>
        <color rgb="FF63BE7B"/>
      </colorScale>
    </cfRule>
  </conditionalFormatting>
  <conditionalFormatting sqref="I3">
    <cfRule type="colorScale" priority="67">
      <colorScale>
        <cfvo type="num" val="50.01"/>
        <cfvo type="num" val="62.51"/>
        <cfvo type="num" val="75"/>
        <color rgb="FFF8696B"/>
        <color rgb="FFFFEB84"/>
        <color rgb="FF63BE7B"/>
      </colorScale>
    </cfRule>
  </conditionalFormatting>
  <conditionalFormatting sqref="J3">
    <cfRule type="colorScale" priority="66">
      <colorScale>
        <cfvo type="num" val="75.010000000000005"/>
        <cfvo type="num" val="87.51"/>
        <cfvo type="num" val="100"/>
        <color rgb="FFF8696B"/>
        <color rgb="FFFFEB84"/>
        <color rgb="FF63BE7B"/>
      </colorScale>
    </cfRule>
  </conditionalFormatting>
  <conditionalFormatting sqref="E7">
    <cfRule type="colorScale" priority="63">
      <colorScale>
        <cfvo type="num" val="1"/>
        <cfvo type="num" val="50"/>
        <cfvo type="num" val="85"/>
        <color rgb="FFF8696B"/>
        <color rgb="FFFFEB84"/>
        <color rgb="FF63BE7B"/>
      </colorScale>
    </cfRule>
  </conditionalFormatting>
  <conditionalFormatting sqref="E3">
    <cfRule type="colorScale" priority="64">
      <colorScale>
        <cfvo type="num" val="1"/>
        <cfvo type="num" val="50"/>
        <cfvo type="num" val="85"/>
        <color rgb="FFF8696B"/>
        <color rgb="FFFFEB84"/>
        <color rgb="FF63BE7B"/>
      </colorScale>
    </cfRule>
  </conditionalFormatting>
  <conditionalFormatting sqref="E10">
    <cfRule type="colorScale" priority="62">
      <colorScale>
        <cfvo type="num" val="1"/>
        <cfvo type="num" val="50"/>
        <cfvo type="num" val="85"/>
        <color rgb="FFF8696B"/>
        <color rgb="FFFFEB84"/>
        <color rgb="FF63BE7B"/>
      </colorScale>
    </cfRule>
  </conditionalFormatting>
  <conditionalFormatting sqref="E19">
    <cfRule type="colorScale" priority="61">
      <colorScale>
        <cfvo type="num" val="1"/>
        <cfvo type="num" val="50"/>
        <cfvo type="num" val="85"/>
        <color rgb="FFF8696B"/>
        <color rgb="FFFFEB84"/>
        <color rgb="FF63BE7B"/>
      </colorScale>
    </cfRule>
  </conditionalFormatting>
  <conditionalFormatting sqref="E20">
    <cfRule type="colorScale" priority="60">
      <colorScale>
        <cfvo type="num" val="1"/>
        <cfvo type="num" val="50"/>
        <cfvo type="num" val="85"/>
        <color rgb="FFF8696B"/>
        <color rgb="FFFFEB84"/>
        <color rgb="FF63BE7B"/>
      </colorScale>
    </cfRule>
  </conditionalFormatting>
  <conditionalFormatting sqref="E23">
    <cfRule type="colorScale" priority="59">
      <colorScale>
        <cfvo type="num" val="1"/>
        <cfvo type="num" val="50"/>
        <cfvo type="num" val="85"/>
        <color rgb="FFF8696B"/>
        <color rgb="FFFFEB84"/>
        <color rgb="FF63BE7B"/>
      </colorScale>
    </cfRule>
  </conditionalFormatting>
  <conditionalFormatting sqref="E25">
    <cfRule type="colorScale" priority="58">
      <colorScale>
        <cfvo type="num" val="1"/>
        <cfvo type="num" val="50"/>
        <cfvo type="num" val="85"/>
        <color rgb="FFF8696B"/>
        <color rgb="FFFFEB84"/>
        <color rgb="FF63BE7B"/>
      </colorScale>
    </cfRule>
  </conditionalFormatting>
  <conditionalFormatting sqref="E27">
    <cfRule type="colorScale" priority="57">
      <colorScale>
        <cfvo type="num" val="1"/>
        <cfvo type="num" val="50"/>
        <cfvo type="num" val="85"/>
        <color rgb="FFF8696B"/>
        <color rgb="FFFFEB84"/>
        <color rgb="FF63BE7B"/>
      </colorScale>
    </cfRule>
  </conditionalFormatting>
  <conditionalFormatting sqref="E28">
    <cfRule type="colorScale" priority="56">
      <colorScale>
        <cfvo type="num" val="1"/>
        <cfvo type="num" val="50"/>
        <cfvo type="num" val="85"/>
        <color rgb="FFF8696B"/>
        <color rgb="FFFFEB84"/>
        <color rgb="FF63BE7B"/>
      </colorScale>
    </cfRule>
  </conditionalFormatting>
  <conditionalFormatting sqref="E30">
    <cfRule type="colorScale" priority="54">
      <colorScale>
        <cfvo type="num" val="1"/>
        <cfvo type="num" val="50"/>
        <cfvo type="num" val="85"/>
        <color rgb="FFF8696B"/>
        <color rgb="FFFFEB84"/>
        <color rgb="FF63BE7B"/>
      </colorScale>
    </cfRule>
  </conditionalFormatting>
  <conditionalFormatting sqref="E31">
    <cfRule type="colorScale" priority="53">
      <colorScale>
        <cfvo type="num" val="1"/>
        <cfvo type="num" val="50"/>
        <cfvo type="num" val="85"/>
        <color rgb="FFF8696B"/>
        <color rgb="FFFFEB84"/>
        <color rgb="FF63BE7B"/>
      </colorScale>
    </cfRule>
  </conditionalFormatting>
  <conditionalFormatting sqref="E35">
    <cfRule type="colorScale" priority="52">
      <colorScale>
        <cfvo type="num" val="1"/>
        <cfvo type="num" val="50"/>
        <cfvo type="num" val="85"/>
        <color rgb="FFF8696B"/>
        <color rgb="FFFFEB84"/>
        <color rgb="FF63BE7B"/>
      </colorScale>
    </cfRule>
  </conditionalFormatting>
  <conditionalFormatting sqref="G7">
    <cfRule type="colorScale" priority="51">
      <colorScale>
        <cfvo type="num" val="0"/>
        <cfvo type="num" val="12.5"/>
        <cfvo type="num" val="25"/>
        <color rgb="FFF8696B"/>
        <color rgb="FFFFEB84"/>
        <color rgb="FF63BE7B"/>
      </colorScale>
    </cfRule>
  </conditionalFormatting>
  <conditionalFormatting sqref="H7">
    <cfRule type="colorScale" priority="50">
      <colorScale>
        <cfvo type="num" val="25.01"/>
        <cfvo type="num" val="37.51"/>
        <cfvo type="num" val="50"/>
        <color rgb="FFF8696B"/>
        <color rgb="FFFFEB84"/>
        <color rgb="FF63BE7B"/>
      </colorScale>
    </cfRule>
  </conditionalFormatting>
  <conditionalFormatting sqref="I7">
    <cfRule type="colorScale" priority="49">
      <colorScale>
        <cfvo type="num" val="50.01"/>
        <cfvo type="num" val="62.51"/>
        <cfvo type="num" val="75"/>
        <color rgb="FFF8696B"/>
        <color rgb="FFFFEB84"/>
        <color rgb="FF63BE7B"/>
      </colorScale>
    </cfRule>
  </conditionalFormatting>
  <conditionalFormatting sqref="J7">
    <cfRule type="colorScale" priority="48">
      <colorScale>
        <cfvo type="num" val="75.010000000000005"/>
        <cfvo type="num" val="87.51"/>
        <cfvo type="num" val="100"/>
        <color rgb="FFF8696B"/>
        <color rgb="FFFFEB84"/>
        <color rgb="FF63BE7B"/>
      </colorScale>
    </cfRule>
  </conditionalFormatting>
  <conditionalFormatting sqref="G10">
    <cfRule type="colorScale" priority="47">
      <colorScale>
        <cfvo type="num" val="0"/>
        <cfvo type="num" val="12.5"/>
        <cfvo type="num" val="25"/>
        <color rgb="FFF8696B"/>
        <color rgb="FFFFEB84"/>
        <color rgb="FF63BE7B"/>
      </colorScale>
    </cfRule>
  </conditionalFormatting>
  <conditionalFormatting sqref="H10">
    <cfRule type="colorScale" priority="46">
      <colorScale>
        <cfvo type="num" val="25.01"/>
        <cfvo type="num" val="37.51"/>
        <cfvo type="num" val="50"/>
        <color rgb="FFF8696B"/>
        <color rgb="FFFFEB84"/>
        <color rgb="FF63BE7B"/>
      </colorScale>
    </cfRule>
  </conditionalFormatting>
  <conditionalFormatting sqref="I10">
    <cfRule type="colorScale" priority="45">
      <colorScale>
        <cfvo type="num" val="50.01"/>
        <cfvo type="num" val="62.51"/>
        <cfvo type="num" val="75"/>
        <color rgb="FFF8696B"/>
        <color rgb="FFFFEB84"/>
        <color rgb="FF63BE7B"/>
      </colorScale>
    </cfRule>
  </conditionalFormatting>
  <conditionalFormatting sqref="J10">
    <cfRule type="colorScale" priority="44">
      <colorScale>
        <cfvo type="num" val="75.010000000000005"/>
        <cfvo type="num" val="87.51"/>
        <cfvo type="num" val="100"/>
        <color rgb="FFF8696B"/>
        <color rgb="FFFFEB84"/>
        <color rgb="FF63BE7B"/>
      </colorScale>
    </cfRule>
  </conditionalFormatting>
  <conditionalFormatting sqref="G19">
    <cfRule type="colorScale" priority="43">
      <colorScale>
        <cfvo type="num" val="0"/>
        <cfvo type="num" val="12.5"/>
        <cfvo type="num" val="25"/>
        <color rgb="FFF8696B"/>
        <color rgb="FFFFEB84"/>
        <color rgb="FF63BE7B"/>
      </colorScale>
    </cfRule>
  </conditionalFormatting>
  <conditionalFormatting sqref="H19">
    <cfRule type="colorScale" priority="42">
      <colorScale>
        <cfvo type="num" val="25.01"/>
        <cfvo type="num" val="37.51"/>
        <cfvo type="num" val="50"/>
        <color rgb="FFF8696B"/>
        <color rgb="FFFFEB84"/>
        <color rgb="FF63BE7B"/>
      </colorScale>
    </cfRule>
  </conditionalFormatting>
  <conditionalFormatting sqref="I19">
    <cfRule type="colorScale" priority="41">
      <colorScale>
        <cfvo type="num" val="50.01"/>
        <cfvo type="num" val="62.51"/>
        <cfvo type="num" val="75"/>
        <color rgb="FFF8696B"/>
        <color rgb="FFFFEB84"/>
        <color rgb="FF63BE7B"/>
      </colorScale>
    </cfRule>
  </conditionalFormatting>
  <conditionalFormatting sqref="J19">
    <cfRule type="colorScale" priority="40">
      <colorScale>
        <cfvo type="num" val="75.010000000000005"/>
        <cfvo type="num" val="87.51"/>
        <cfvo type="num" val="100"/>
        <color rgb="FFF8696B"/>
        <color rgb="FFFFEB84"/>
        <color rgb="FF63BE7B"/>
      </colorScale>
    </cfRule>
  </conditionalFormatting>
  <conditionalFormatting sqref="G20">
    <cfRule type="colorScale" priority="39">
      <colorScale>
        <cfvo type="num" val="0"/>
        <cfvo type="num" val="12.5"/>
        <cfvo type="num" val="25"/>
        <color rgb="FFF8696B"/>
        <color rgb="FFFFEB84"/>
        <color rgb="FF63BE7B"/>
      </colorScale>
    </cfRule>
  </conditionalFormatting>
  <conditionalFormatting sqref="H20">
    <cfRule type="colorScale" priority="38">
      <colorScale>
        <cfvo type="num" val="25.01"/>
        <cfvo type="num" val="37.51"/>
        <cfvo type="num" val="50"/>
        <color rgb="FFF8696B"/>
        <color rgb="FFFFEB84"/>
        <color rgb="FF63BE7B"/>
      </colorScale>
    </cfRule>
  </conditionalFormatting>
  <conditionalFormatting sqref="I20">
    <cfRule type="colorScale" priority="37">
      <colorScale>
        <cfvo type="num" val="50.01"/>
        <cfvo type="num" val="62.51"/>
        <cfvo type="num" val="75"/>
        <color rgb="FFF8696B"/>
        <color rgb="FFFFEB84"/>
        <color rgb="FF63BE7B"/>
      </colorScale>
    </cfRule>
  </conditionalFormatting>
  <conditionalFormatting sqref="J20">
    <cfRule type="colorScale" priority="36">
      <colorScale>
        <cfvo type="num" val="75.010000000000005"/>
        <cfvo type="num" val="87.51"/>
        <cfvo type="num" val="100"/>
        <color rgb="FFF8696B"/>
        <color rgb="FFFFEB84"/>
        <color rgb="FF63BE7B"/>
      </colorScale>
    </cfRule>
  </conditionalFormatting>
  <conditionalFormatting sqref="G23">
    <cfRule type="colorScale" priority="35">
      <colorScale>
        <cfvo type="num" val="0"/>
        <cfvo type="num" val="12.5"/>
        <cfvo type="num" val="25"/>
        <color rgb="FFF8696B"/>
        <color rgb="FFFFEB84"/>
        <color rgb="FF63BE7B"/>
      </colorScale>
    </cfRule>
  </conditionalFormatting>
  <conditionalFormatting sqref="H23">
    <cfRule type="colorScale" priority="34">
      <colorScale>
        <cfvo type="num" val="25.01"/>
        <cfvo type="num" val="37.51"/>
        <cfvo type="num" val="50"/>
        <color rgb="FFF8696B"/>
        <color rgb="FFFFEB84"/>
        <color rgb="FF63BE7B"/>
      </colorScale>
    </cfRule>
  </conditionalFormatting>
  <conditionalFormatting sqref="I23">
    <cfRule type="colorScale" priority="33">
      <colorScale>
        <cfvo type="num" val="50.01"/>
        <cfvo type="num" val="62.51"/>
        <cfvo type="num" val="75"/>
        <color rgb="FFF8696B"/>
        <color rgb="FFFFEB84"/>
        <color rgb="FF63BE7B"/>
      </colorScale>
    </cfRule>
  </conditionalFormatting>
  <conditionalFormatting sqref="J23">
    <cfRule type="colorScale" priority="32">
      <colorScale>
        <cfvo type="num" val="75.010000000000005"/>
        <cfvo type="num" val="87.51"/>
        <cfvo type="num" val="100"/>
        <color rgb="FFF8696B"/>
        <color rgb="FFFFEB84"/>
        <color rgb="FF63BE7B"/>
      </colorScale>
    </cfRule>
  </conditionalFormatting>
  <conditionalFormatting sqref="G25">
    <cfRule type="colorScale" priority="31">
      <colorScale>
        <cfvo type="num" val="0"/>
        <cfvo type="num" val="12.5"/>
        <cfvo type="num" val="25"/>
        <color rgb="FFF8696B"/>
        <color rgb="FFFFEB84"/>
        <color rgb="FF63BE7B"/>
      </colorScale>
    </cfRule>
  </conditionalFormatting>
  <conditionalFormatting sqref="H25">
    <cfRule type="colorScale" priority="30">
      <colorScale>
        <cfvo type="num" val="25.01"/>
        <cfvo type="num" val="37.51"/>
        <cfvo type="num" val="50"/>
        <color rgb="FFF8696B"/>
        <color rgb="FFFFEB84"/>
        <color rgb="FF63BE7B"/>
      </colorScale>
    </cfRule>
  </conditionalFormatting>
  <conditionalFormatting sqref="I25">
    <cfRule type="colorScale" priority="29">
      <colorScale>
        <cfvo type="num" val="50.01"/>
        <cfvo type="num" val="62.51"/>
        <cfvo type="num" val="75"/>
        <color rgb="FFF8696B"/>
        <color rgb="FFFFEB84"/>
        <color rgb="FF63BE7B"/>
      </colorScale>
    </cfRule>
  </conditionalFormatting>
  <conditionalFormatting sqref="J25">
    <cfRule type="colorScale" priority="28">
      <colorScale>
        <cfvo type="num" val="75.010000000000005"/>
        <cfvo type="num" val="87.51"/>
        <cfvo type="num" val="100"/>
        <color rgb="FFF8696B"/>
        <color rgb="FFFFEB84"/>
        <color rgb="FF63BE7B"/>
      </colorScale>
    </cfRule>
  </conditionalFormatting>
  <conditionalFormatting sqref="G27">
    <cfRule type="colorScale" priority="27">
      <colorScale>
        <cfvo type="num" val="0"/>
        <cfvo type="num" val="12.5"/>
        <cfvo type="num" val="25"/>
        <color rgb="FFF8696B"/>
        <color rgb="FFFFEB84"/>
        <color rgb="FF63BE7B"/>
      </colorScale>
    </cfRule>
  </conditionalFormatting>
  <conditionalFormatting sqref="H27">
    <cfRule type="colorScale" priority="26">
      <colorScale>
        <cfvo type="num" val="25.01"/>
        <cfvo type="num" val="37.51"/>
        <cfvo type="num" val="50"/>
        <color rgb="FFF8696B"/>
        <color rgb="FFFFEB84"/>
        <color rgb="FF63BE7B"/>
      </colorScale>
    </cfRule>
  </conditionalFormatting>
  <conditionalFormatting sqref="I27">
    <cfRule type="colorScale" priority="25">
      <colorScale>
        <cfvo type="num" val="50.01"/>
        <cfvo type="num" val="62.51"/>
        <cfvo type="num" val="75"/>
        <color rgb="FFF8696B"/>
        <color rgb="FFFFEB84"/>
        <color rgb="FF63BE7B"/>
      </colorScale>
    </cfRule>
  </conditionalFormatting>
  <conditionalFormatting sqref="J27">
    <cfRule type="colorScale" priority="24">
      <colorScale>
        <cfvo type="num" val="75.010000000000005"/>
        <cfvo type="num" val="87.51"/>
        <cfvo type="num" val="100"/>
        <color rgb="FFF8696B"/>
        <color rgb="FFFFEB84"/>
        <color rgb="FF63BE7B"/>
      </colorScale>
    </cfRule>
  </conditionalFormatting>
  <conditionalFormatting sqref="G28">
    <cfRule type="colorScale" priority="23">
      <colorScale>
        <cfvo type="num" val="0"/>
        <cfvo type="num" val="12.5"/>
        <cfvo type="num" val="25"/>
        <color rgb="FFF8696B"/>
        <color rgb="FFFFEB84"/>
        <color rgb="FF63BE7B"/>
      </colorScale>
    </cfRule>
  </conditionalFormatting>
  <conditionalFormatting sqref="H28">
    <cfRule type="colorScale" priority="22">
      <colorScale>
        <cfvo type="num" val="25.01"/>
        <cfvo type="num" val="37.51"/>
        <cfvo type="num" val="50"/>
        <color rgb="FFF8696B"/>
        <color rgb="FFFFEB84"/>
        <color rgb="FF63BE7B"/>
      </colorScale>
    </cfRule>
  </conditionalFormatting>
  <conditionalFormatting sqref="I28">
    <cfRule type="colorScale" priority="21">
      <colorScale>
        <cfvo type="num" val="50.01"/>
        <cfvo type="num" val="62.51"/>
        <cfvo type="num" val="75"/>
        <color rgb="FFF8696B"/>
        <color rgb="FFFFEB84"/>
        <color rgb="FF63BE7B"/>
      </colorScale>
    </cfRule>
  </conditionalFormatting>
  <conditionalFormatting sqref="J28">
    <cfRule type="colorScale" priority="20">
      <colorScale>
        <cfvo type="num" val="75.010000000000005"/>
        <cfvo type="num" val="87.51"/>
        <cfvo type="num" val="100"/>
        <color rgb="FFF8696B"/>
        <color rgb="FFFFEB84"/>
        <color rgb="FF63BE7B"/>
      </colorScale>
    </cfRule>
  </conditionalFormatting>
  <conditionalFormatting sqref="G30">
    <cfRule type="colorScale" priority="15">
      <colorScale>
        <cfvo type="num" val="0"/>
        <cfvo type="num" val="12.5"/>
        <cfvo type="num" val="25"/>
        <color rgb="FFF8696B"/>
        <color rgb="FFFFEB84"/>
        <color rgb="FF63BE7B"/>
      </colorScale>
    </cfRule>
  </conditionalFormatting>
  <conditionalFormatting sqref="H30">
    <cfRule type="colorScale" priority="14">
      <colorScale>
        <cfvo type="num" val="25.01"/>
        <cfvo type="num" val="37.51"/>
        <cfvo type="num" val="50"/>
        <color rgb="FFF8696B"/>
        <color rgb="FFFFEB84"/>
        <color rgb="FF63BE7B"/>
      </colorScale>
    </cfRule>
  </conditionalFormatting>
  <conditionalFormatting sqref="I30">
    <cfRule type="colorScale" priority="13">
      <colorScale>
        <cfvo type="num" val="50.01"/>
        <cfvo type="num" val="62.51"/>
        <cfvo type="num" val="75"/>
        <color rgb="FFF8696B"/>
        <color rgb="FFFFEB84"/>
        <color rgb="FF63BE7B"/>
      </colorScale>
    </cfRule>
  </conditionalFormatting>
  <conditionalFormatting sqref="J30">
    <cfRule type="colorScale" priority="12">
      <colorScale>
        <cfvo type="num" val="75.010000000000005"/>
        <cfvo type="num" val="87.51"/>
        <cfvo type="num" val="100"/>
        <color rgb="FFF8696B"/>
        <color rgb="FFFFEB84"/>
        <color rgb="FF63BE7B"/>
      </colorScale>
    </cfRule>
  </conditionalFormatting>
  <conditionalFormatting sqref="G31">
    <cfRule type="colorScale" priority="11">
      <colorScale>
        <cfvo type="num" val="0"/>
        <cfvo type="num" val="12.5"/>
        <cfvo type="num" val="25"/>
        <color rgb="FFF8696B"/>
        <color rgb="FFFFEB84"/>
        <color rgb="FF63BE7B"/>
      </colorScale>
    </cfRule>
  </conditionalFormatting>
  <conditionalFormatting sqref="H31">
    <cfRule type="colorScale" priority="10">
      <colorScale>
        <cfvo type="num" val="25.01"/>
        <cfvo type="num" val="37.51"/>
        <cfvo type="num" val="50"/>
        <color rgb="FFF8696B"/>
        <color rgb="FFFFEB84"/>
        <color rgb="FF63BE7B"/>
      </colorScale>
    </cfRule>
  </conditionalFormatting>
  <conditionalFormatting sqref="I31">
    <cfRule type="colorScale" priority="9">
      <colorScale>
        <cfvo type="num" val="50.01"/>
        <cfvo type="num" val="62.51"/>
        <cfvo type="num" val="75"/>
        <color rgb="FFF8696B"/>
        <color rgb="FFFFEB84"/>
        <color rgb="FF63BE7B"/>
      </colorScale>
    </cfRule>
  </conditionalFormatting>
  <conditionalFormatting sqref="J31">
    <cfRule type="colorScale" priority="8">
      <colorScale>
        <cfvo type="num" val="75.010000000000005"/>
        <cfvo type="num" val="87.51"/>
        <cfvo type="num" val="100"/>
        <color rgb="FFF8696B"/>
        <color rgb="FFFFEB84"/>
        <color rgb="FF63BE7B"/>
      </colorScale>
    </cfRule>
  </conditionalFormatting>
  <conditionalFormatting sqref="G35">
    <cfRule type="colorScale" priority="7">
      <colorScale>
        <cfvo type="num" val="0"/>
        <cfvo type="num" val="12.5"/>
        <cfvo type="num" val="25"/>
        <color rgb="FFF8696B"/>
        <color rgb="FFFFEB84"/>
        <color rgb="FF63BE7B"/>
      </colorScale>
    </cfRule>
  </conditionalFormatting>
  <conditionalFormatting sqref="H35">
    <cfRule type="colorScale" priority="6">
      <colorScale>
        <cfvo type="num" val="25.01"/>
        <cfvo type="num" val="37.51"/>
        <cfvo type="num" val="50"/>
        <color rgb="FFF8696B"/>
        <color rgb="FFFFEB84"/>
        <color rgb="FF63BE7B"/>
      </colorScale>
    </cfRule>
  </conditionalFormatting>
  <conditionalFormatting sqref="I35">
    <cfRule type="colorScale" priority="5">
      <colorScale>
        <cfvo type="num" val="50.01"/>
        <cfvo type="num" val="62.51"/>
        <cfvo type="num" val="75"/>
        <color rgb="FFF8696B"/>
        <color rgb="FFFFEB84"/>
        <color rgb="FF63BE7B"/>
      </colorScale>
    </cfRule>
  </conditionalFormatting>
  <conditionalFormatting sqref="J35">
    <cfRule type="colorScale" priority="4">
      <colorScale>
        <cfvo type="num" val="75.010000000000005"/>
        <cfvo type="num" val="87.51"/>
        <cfvo type="num" val="100"/>
        <color rgb="FFF8696B"/>
        <color rgb="FFFFEB84"/>
        <color rgb="FF63BE7B"/>
      </colorScale>
    </cfRule>
  </conditionalFormatting>
  <conditionalFormatting sqref="C3">
    <cfRule type="colorScale" priority="2">
      <colorScale>
        <cfvo type="num" val="1"/>
        <cfvo type="num" val="50"/>
        <cfvo type="num" val="85"/>
        <color rgb="FFF8696B"/>
        <color rgb="FFFFEB84"/>
        <color rgb="FF63BE7B"/>
      </colorScale>
    </cfRule>
  </conditionalFormatting>
  <conditionalFormatting sqref="B3">
    <cfRule type="colorScale" priority="1">
      <colorScale>
        <cfvo type="num" val="1"/>
        <cfvo type="num" val="50"/>
        <cfvo type="num" val="85"/>
        <color rgb="FFF8696B"/>
        <color rgb="FFFFEB84"/>
        <color rgb="FF63BE7B"/>
      </colorScale>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opLeftCell="B13" zoomScale="70" zoomScaleNormal="70" workbookViewId="0">
      <selection activeCell="H3" sqref="H3:H34"/>
    </sheetView>
  </sheetViews>
  <sheetFormatPr baseColWidth="10" defaultColWidth="0" defaultRowHeight="15" zeroHeight="1" x14ac:dyDescent="0.25"/>
  <cols>
    <col min="1" max="1" width="33.140625" customWidth="1"/>
    <col min="2" max="2" width="48.85546875" customWidth="1"/>
    <col min="3" max="3" width="11.42578125" customWidth="1"/>
    <col min="4" max="4" width="41" bestFit="1" customWidth="1"/>
    <col min="5" max="5" width="29.28515625" customWidth="1"/>
    <col min="6" max="6" width="25" customWidth="1"/>
    <col min="7" max="7" width="21.85546875" customWidth="1"/>
    <col min="8" max="8" width="11.42578125" customWidth="1"/>
    <col min="9" max="9" width="23.85546875" bestFit="1" customWidth="1"/>
    <col min="10" max="10" width="11.42578125" customWidth="1"/>
    <col min="11" max="11" width="14.85546875" customWidth="1"/>
    <col min="12" max="15" width="11.42578125" customWidth="1"/>
    <col min="16" max="16384" width="11.42578125" hidden="1"/>
  </cols>
  <sheetData>
    <row r="1" spans="1:15" x14ac:dyDescent="0.25">
      <c r="A1" s="129" t="s">
        <v>0</v>
      </c>
      <c r="B1" s="129" t="s">
        <v>3</v>
      </c>
      <c r="C1" s="129" t="s">
        <v>1</v>
      </c>
      <c r="D1" s="129" t="s">
        <v>2</v>
      </c>
      <c r="E1" s="129" t="s">
        <v>4</v>
      </c>
      <c r="F1" s="129" t="s">
        <v>2</v>
      </c>
      <c r="G1" s="129" t="s">
        <v>1</v>
      </c>
      <c r="H1" s="129" t="s">
        <v>5</v>
      </c>
      <c r="I1" s="134" t="s">
        <v>7</v>
      </c>
      <c r="J1" s="129" t="s">
        <v>6</v>
      </c>
      <c r="K1" s="129" t="s">
        <v>8</v>
      </c>
      <c r="L1" s="144" t="s">
        <v>9</v>
      </c>
      <c r="M1" s="144"/>
      <c r="N1" s="144"/>
      <c r="O1" s="144"/>
    </row>
    <row r="2" spans="1:15" x14ac:dyDescent="0.25">
      <c r="A2" s="129"/>
      <c r="B2" s="129"/>
      <c r="C2" s="167"/>
      <c r="D2" s="129"/>
      <c r="E2" s="129"/>
      <c r="F2" s="129"/>
      <c r="G2" s="129"/>
      <c r="H2" s="129"/>
      <c r="I2" s="134"/>
      <c r="J2" s="129"/>
      <c r="K2" s="129"/>
      <c r="L2" s="14" t="s">
        <v>10</v>
      </c>
      <c r="M2" s="14" t="s">
        <v>11</v>
      </c>
      <c r="N2" s="14" t="s">
        <v>12</v>
      </c>
      <c r="O2" s="14" t="s">
        <v>13</v>
      </c>
    </row>
    <row r="3" spans="1:15" ht="60" customHeight="1" x14ac:dyDescent="0.25">
      <c r="A3" s="152" t="s">
        <v>337</v>
      </c>
      <c r="B3" s="158" t="s">
        <v>30</v>
      </c>
      <c r="C3" s="164">
        <f>(G3*0.2)+(G4*0.2)+(G5*0.2)+(G6*0.2)+(G7*0.2)</f>
        <v>19.920808080808083</v>
      </c>
      <c r="D3" s="161" t="s">
        <v>381</v>
      </c>
      <c r="E3" s="60" t="s">
        <v>31</v>
      </c>
      <c r="F3" s="6" t="s">
        <v>380</v>
      </c>
      <c r="G3" s="42">
        <f>(H3/J3)*100</f>
        <v>0</v>
      </c>
      <c r="H3" s="119" t="s">
        <v>479</v>
      </c>
      <c r="I3" s="45" t="s">
        <v>382</v>
      </c>
      <c r="J3" s="120">
        <v>200</v>
      </c>
      <c r="K3" s="45" t="s">
        <v>44</v>
      </c>
      <c r="L3" s="3">
        <f>IF(G3&gt;=25,25,G3)</f>
        <v>0</v>
      </c>
      <c r="M3" s="3">
        <f t="shared" ref="M3:M4" si="0">IF(G3&gt;=50,50,G3)</f>
        <v>0</v>
      </c>
      <c r="N3" s="3">
        <f t="shared" ref="N3:N4" si="1">IF(G3&gt;=75,75,G3)</f>
        <v>0</v>
      </c>
      <c r="O3" s="3">
        <f t="shared" ref="O3:O4" si="2">IF(G3&gt;=99.999,100,G3)</f>
        <v>0</v>
      </c>
    </row>
    <row r="4" spans="1:15" ht="45" x14ac:dyDescent="0.25">
      <c r="A4" s="153"/>
      <c r="B4" s="159"/>
      <c r="C4" s="165"/>
      <c r="D4" s="162"/>
      <c r="E4" s="60" t="s">
        <v>32</v>
      </c>
      <c r="F4" s="6" t="s">
        <v>35</v>
      </c>
      <c r="G4" s="42">
        <f t="shared" ref="G4:G7" si="3">(H4/J4)*100</f>
        <v>0</v>
      </c>
      <c r="H4" s="119" t="s">
        <v>479</v>
      </c>
      <c r="I4" s="45" t="s">
        <v>41</v>
      </c>
      <c r="J4" s="62" t="s">
        <v>460</v>
      </c>
      <c r="K4" s="45" t="s">
        <v>45</v>
      </c>
      <c r="L4" s="3">
        <f t="shared" ref="L4" si="4">IF(G4&gt;=25,25,G4)</f>
        <v>0</v>
      </c>
      <c r="M4" s="3">
        <f t="shared" si="0"/>
        <v>0</v>
      </c>
      <c r="N4" s="3">
        <f t="shared" si="1"/>
        <v>0</v>
      </c>
      <c r="O4" s="3">
        <f t="shared" si="2"/>
        <v>0</v>
      </c>
    </row>
    <row r="5" spans="1:15" ht="45" x14ac:dyDescent="0.25">
      <c r="A5" s="153"/>
      <c r="B5" s="159"/>
      <c r="C5" s="165"/>
      <c r="D5" s="162"/>
      <c r="E5" s="60" t="s">
        <v>33</v>
      </c>
      <c r="F5" s="6" t="s">
        <v>36</v>
      </c>
      <c r="G5" s="42">
        <f>(H5/J5)*100</f>
        <v>62.18181818181818</v>
      </c>
      <c r="H5" s="119" t="s">
        <v>480</v>
      </c>
      <c r="I5" s="45" t="s">
        <v>42</v>
      </c>
      <c r="J5" s="62" t="s">
        <v>461</v>
      </c>
      <c r="K5" s="45" t="s">
        <v>45</v>
      </c>
      <c r="L5" s="3">
        <f>IF(G5&gt;=25,25,G5)</f>
        <v>25</v>
      </c>
      <c r="M5" s="3">
        <f>IF(G5&gt;=50,50,G5)</f>
        <v>50</v>
      </c>
      <c r="N5" s="3">
        <f>IF(G5&gt;=75,75,G5)</f>
        <v>62.18181818181818</v>
      </c>
      <c r="O5" s="3">
        <f>IF(G5&gt;=99.999,100,G5)</f>
        <v>62.18181818181818</v>
      </c>
    </row>
    <row r="6" spans="1:15" ht="45" x14ac:dyDescent="0.25">
      <c r="A6" s="153"/>
      <c r="B6" s="159"/>
      <c r="C6" s="165"/>
      <c r="D6" s="162"/>
      <c r="E6" s="60" t="s">
        <v>34</v>
      </c>
      <c r="F6" s="6" t="s">
        <v>37</v>
      </c>
      <c r="G6" s="42">
        <f>(H6/J6)*100</f>
        <v>37.422222222222224</v>
      </c>
      <c r="H6" s="119" t="s">
        <v>481</v>
      </c>
      <c r="I6" s="45" t="s">
        <v>43</v>
      </c>
      <c r="J6" s="62" t="s">
        <v>462</v>
      </c>
      <c r="K6" s="45" t="s">
        <v>45</v>
      </c>
      <c r="L6" s="3">
        <f>IF(G6&gt;=25,25,G6)</f>
        <v>25</v>
      </c>
      <c r="M6" s="3">
        <f>IF(G6&gt;=50,50,G6)</f>
        <v>37.422222222222224</v>
      </c>
      <c r="N6" s="3">
        <f>IF(G6&gt;=75,75,G6)</f>
        <v>37.422222222222224</v>
      </c>
      <c r="O6" s="3">
        <f>IF(G6&gt;=99.999,100,G6)</f>
        <v>37.422222222222224</v>
      </c>
    </row>
    <row r="7" spans="1:15" s="99" customFormat="1" ht="45" x14ac:dyDescent="0.25">
      <c r="A7" s="154"/>
      <c r="B7" s="160"/>
      <c r="C7" s="166"/>
      <c r="D7" s="163"/>
      <c r="E7" s="60" t="s">
        <v>378</v>
      </c>
      <c r="F7" s="6" t="s">
        <v>379</v>
      </c>
      <c r="G7" s="106">
        <f t="shared" si="3"/>
        <v>0</v>
      </c>
      <c r="H7" s="119" t="s">
        <v>479</v>
      </c>
      <c r="I7" s="112" t="s">
        <v>382</v>
      </c>
      <c r="J7" s="62" t="s">
        <v>383</v>
      </c>
      <c r="K7" s="112" t="s">
        <v>44</v>
      </c>
      <c r="L7" s="3">
        <f t="shared" ref="L7" si="5">IF(G7&gt;=25,25,G7)</f>
        <v>0</v>
      </c>
      <c r="M7" s="3">
        <f t="shared" ref="M7" si="6">IF(G7&gt;=50,50,G7)</f>
        <v>0</v>
      </c>
      <c r="N7" s="3">
        <f t="shared" ref="N7" si="7">IF(G7&gt;=75,75,G7)</f>
        <v>0</v>
      </c>
      <c r="O7" s="3">
        <f t="shared" ref="O7" si="8">IF(G7&gt;=99.999,100,G7)</f>
        <v>0</v>
      </c>
    </row>
    <row r="8" spans="1:15" ht="60" x14ac:dyDescent="0.25">
      <c r="A8" s="152" t="s">
        <v>338</v>
      </c>
      <c r="B8" s="169" t="s">
        <v>38</v>
      </c>
      <c r="C8" s="138">
        <f>(G8*0.33)+(G9*0.33)</f>
        <v>45.045000000000002</v>
      </c>
      <c r="D8" s="169" t="s">
        <v>386</v>
      </c>
      <c r="E8" s="60" t="s">
        <v>384</v>
      </c>
      <c r="F8" s="6" t="s">
        <v>39</v>
      </c>
      <c r="G8" s="42">
        <f>(H8/J8)*100</f>
        <v>136.5</v>
      </c>
      <c r="H8" s="119" t="s">
        <v>482</v>
      </c>
      <c r="I8" s="45" t="s">
        <v>46</v>
      </c>
      <c r="J8" s="62">
        <v>200</v>
      </c>
      <c r="K8" s="112" t="s">
        <v>45</v>
      </c>
      <c r="L8" s="3">
        <f>IF(G8&gt;=25,25,G8)</f>
        <v>25</v>
      </c>
      <c r="M8" s="3">
        <f>IF(G8&gt;=50,50,G8)</f>
        <v>50</v>
      </c>
      <c r="N8" s="3">
        <f>IF(G8&gt;=75,75,G8)</f>
        <v>75</v>
      </c>
      <c r="O8" s="3">
        <f>IF(G8&gt;=99.999,100,G8)</f>
        <v>100</v>
      </c>
    </row>
    <row r="9" spans="1:15" ht="45" x14ac:dyDescent="0.25">
      <c r="A9" s="153"/>
      <c r="B9" s="169"/>
      <c r="C9" s="140"/>
      <c r="D9" s="169"/>
      <c r="E9" s="60" t="s">
        <v>385</v>
      </c>
      <c r="F9" s="6" t="s">
        <v>40</v>
      </c>
      <c r="G9" s="42">
        <f>(H9/J9)*100</f>
        <v>0</v>
      </c>
      <c r="H9" s="119" t="s">
        <v>479</v>
      </c>
      <c r="I9" s="45" t="s">
        <v>43</v>
      </c>
      <c r="J9" s="62">
        <v>100</v>
      </c>
      <c r="K9" s="45" t="s">
        <v>45</v>
      </c>
      <c r="L9" s="3">
        <f>IF(G9&gt;=25,25,G9)</f>
        <v>0</v>
      </c>
      <c r="M9" s="3">
        <f>IF(G9&gt;=50,50,G9)</f>
        <v>0</v>
      </c>
      <c r="N9" s="3">
        <f>IF(G9&gt;=75,75,G9)</f>
        <v>0</v>
      </c>
      <c r="O9" s="3">
        <f>IF(G9&gt;=99.999,100,G9)</f>
        <v>0</v>
      </c>
    </row>
    <row r="10" spans="1:15" ht="60" x14ac:dyDescent="0.25">
      <c r="A10" s="152" t="s">
        <v>339</v>
      </c>
      <c r="B10" s="134" t="s">
        <v>47</v>
      </c>
      <c r="C10" s="138">
        <f>(G10*0.14)+(G11*0.14)+(G12*0.14)+(G13*0.14)+(G14*0.14)+(G15*0.14)+(G16*0.14)</f>
        <v>20.735909090909093</v>
      </c>
      <c r="D10" s="155" t="s">
        <v>394</v>
      </c>
      <c r="E10" s="60" t="s">
        <v>387</v>
      </c>
      <c r="F10" s="10" t="s">
        <v>48</v>
      </c>
      <c r="G10" s="42">
        <f>(H10/J10)*100</f>
        <v>63.749999999999993</v>
      </c>
      <c r="H10" s="119" t="s">
        <v>483</v>
      </c>
      <c r="I10" s="45" t="s">
        <v>56</v>
      </c>
      <c r="J10" s="62">
        <v>2000</v>
      </c>
      <c r="K10" s="45" t="s">
        <v>55</v>
      </c>
      <c r="L10" s="3">
        <f>IF(G10&gt;=25,25,G10)</f>
        <v>25</v>
      </c>
      <c r="M10" s="3">
        <f>IF(G10&gt;=50,50,G10)</f>
        <v>50</v>
      </c>
      <c r="N10" s="3">
        <f>IF(G10&gt;=75,75,G10)</f>
        <v>63.749999999999993</v>
      </c>
      <c r="O10" s="3">
        <f>IF(G10&gt;=99.999,100,G10)</f>
        <v>63.749999999999993</v>
      </c>
    </row>
    <row r="11" spans="1:15" ht="60" x14ac:dyDescent="0.25">
      <c r="A11" s="153"/>
      <c r="B11" s="134"/>
      <c r="C11" s="139"/>
      <c r="D11" s="156"/>
      <c r="E11" s="60" t="s">
        <v>388</v>
      </c>
      <c r="F11" s="10" t="s">
        <v>49</v>
      </c>
      <c r="G11" s="42">
        <f t="shared" ref="G11:G13" si="9">(H11/J11)*100</f>
        <v>0</v>
      </c>
      <c r="H11" s="119" t="s">
        <v>479</v>
      </c>
      <c r="I11" s="45" t="s">
        <v>57</v>
      </c>
      <c r="J11" s="62">
        <v>1</v>
      </c>
      <c r="K11" s="45" t="s">
        <v>55</v>
      </c>
      <c r="L11" s="3">
        <f t="shared" ref="L11:L34" si="10">IF(G11&gt;=25,25,G11)</f>
        <v>0</v>
      </c>
      <c r="M11" s="3">
        <f t="shared" ref="M11:M34" si="11">IF(G11&gt;=50,50,G11)</f>
        <v>0</v>
      </c>
      <c r="N11" s="3">
        <f t="shared" ref="N11:N34" si="12">IF(G11&gt;=75,75,G11)</f>
        <v>0</v>
      </c>
      <c r="O11" s="3">
        <f t="shared" ref="O11:O34" si="13">IF(G11&gt;=99.999,100,G11)</f>
        <v>0</v>
      </c>
    </row>
    <row r="12" spans="1:15" ht="90" x14ac:dyDescent="0.25">
      <c r="A12" s="153"/>
      <c r="B12" s="134"/>
      <c r="C12" s="139"/>
      <c r="D12" s="156"/>
      <c r="E12" s="60" t="s">
        <v>389</v>
      </c>
      <c r="F12" s="10" t="s">
        <v>50</v>
      </c>
      <c r="G12" s="42">
        <f t="shared" si="9"/>
        <v>0</v>
      </c>
      <c r="H12" s="119" t="s">
        <v>479</v>
      </c>
      <c r="I12" s="45" t="s">
        <v>58</v>
      </c>
      <c r="J12" s="62">
        <v>1</v>
      </c>
      <c r="K12" s="45" t="s">
        <v>55</v>
      </c>
      <c r="L12" s="3">
        <f t="shared" si="10"/>
        <v>0</v>
      </c>
      <c r="M12" s="3">
        <f t="shared" si="11"/>
        <v>0</v>
      </c>
      <c r="N12" s="3">
        <f t="shared" si="12"/>
        <v>0</v>
      </c>
      <c r="O12" s="3">
        <f t="shared" si="13"/>
        <v>0</v>
      </c>
    </row>
    <row r="13" spans="1:15" ht="75" x14ac:dyDescent="0.25">
      <c r="A13" s="153"/>
      <c r="B13" s="134"/>
      <c r="C13" s="139"/>
      <c r="D13" s="156"/>
      <c r="E13" s="60" t="s">
        <v>390</v>
      </c>
      <c r="F13" s="10" t="s">
        <v>51</v>
      </c>
      <c r="G13" s="42">
        <f t="shared" si="9"/>
        <v>0</v>
      </c>
      <c r="H13" s="119" t="s">
        <v>479</v>
      </c>
      <c r="I13" s="45" t="s">
        <v>59</v>
      </c>
      <c r="J13" s="62">
        <v>1</v>
      </c>
      <c r="K13" s="45" t="s">
        <v>55</v>
      </c>
      <c r="L13" s="3">
        <f t="shared" si="10"/>
        <v>0</v>
      </c>
      <c r="M13" s="3">
        <f t="shared" si="11"/>
        <v>0</v>
      </c>
      <c r="N13" s="3">
        <f t="shared" si="12"/>
        <v>0</v>
      </c>
      <c r="O13" s="3">
        <f t="shared" si="13"/>
        <v>0</v>
      </c>
    </row>
    <row r="14" spans="1:15" ht="45" x14ac:dyDescent="0.25">
      <c r="A14" s="153"/>
      <c r="B14" s="134"/>
      <c r="C14" s="139"/>
      <c r="D14" s="156"/>
      <c r="E14" s="60" t="s">
        <v>391</v>
      </c>
      <c r="F14" s="10" t="s">
        <v>52</v>
      </c>
      <c r="G14" s="42">
        <f>(H14/J14)*100</f>
        <v>11.1</v>
      </c>
      <c r="H14" s="119" t="s">
        <v>484</v>
      </c>
      <c r="I14" s="45" t="s">
        <v>60</v>
      </c>
      <c r="J14" s="62">
        <v>1000</v>
      </c>
      <c r="K14" s="45" t="s">
        <v>45</v>
      </c>
      <c r="L14" s="3">
        <f t="shared" ref="L14:L19" si="14">IF(G14&gt;=25,25,G14)</f>
        <v>11.1</v>
      </c>
      <c r="M14" s="3">
        <f t="shared" ref="M14:M19" si="15">IF(G14&gt;=50,50,G14)</f>
        <v>11.1</v>
      </c>
      <c r="N14" s="3">
        <f t="shared" ref="N14:N19" si="16">IF(G14&gt;=75,75,G14)</f>
        <v>11.1</v>
      </c>
      <c r="O14" s="3">
        <f t="shared" ref="O14:O19" si="17">IF(G14&gt;=99.999,100,G14)</f>
        <v>11.1</v>
      </c>
    </row>
    <row r="15" spans="1:15" ht="75" x14ac:dyDescent="0.25">
      <c r="A15" s="153"/>
      <c r="B15" s="134"/>
      <c r="C15" s="139"/>
      <c r="D15" s="156"/>
      <c r="E15" s="60" t="s">
        <v>392</v>
      </c>
      <c r="F15" s="10" t="s">
        <v>53</v>
      </c>
      <c r="G15" s="117">
        <f t="shared" ref="G15:G32" si="18">(H15/J15)*100</f>
        <v>34.9</v>
      </c>
      <c r="H15" s="119" t="s">
        <v>485</v>
      </c>
      <c r="I15" s="45" t="s">
        <v>61</v>
      </c>
      <c r="J15" s="62">
        <v>1000</v>
      </c>
      <c r="K15" s="45" t="s">
        <v>45</v>
      </c>
      <c r="L15" s="3">
        <f t="shared" si="14"/>
        <v>25</v>
      </c>
      <c r="M15" s="3">
        <f t="shared" si="15"/>
        <v>34.9</v>
      </c>
      <c r="N15" s="3">
        <f t="shared" si="16"/>
        <v>34.9</v>
      </c>
      <c r="O15" s="3">
        <f t="shared" si="17"/>
        <v>34.9</v>
      </c>
    </row>
    <row r="16" spans="1:15" ht="45" x14ac:dyDescent="0.25">
      <c r="A16" s="153"/>
      <c r="B16" s="134"/>
      <c r="C16" s="139"/>
      <c r="D16" s="156"/>
      <c r="E16" s="60" t="s">
        <v>393</v>
      </c>
      <c r="F16" s="10" t="s">
        <v>54</v>
      </c>
      <c r="G16" s="117">
        <f t="shared" si="18"/>
        <v>38.36363636363636</v>
      </c>
      <c r="H16" s="119" t="s">
        <v>486</v>
      </c>
      <c r="I16" s="45" t="s">
        <v>60</v>
      </c>
      <c r="J16" s="62">
        <v>1100</v>
      </c>
      <c r="K16" s="45" t="s">
        <v>45</v>
      </c>
      <c r="L16" s="3">
        <f t="shared" si="14"/>
        <v>25</v>
      </c>
      <c r="M16" s="3">
        <f t="shared" si="15"/>
        <v>38.36363636363636</v>
      </c>
      <c r="N16" s="3">
        <f t="shared" si="16"/>
        <v>38.36363636363636</v>
      </c>
      <c r="O16" s="3">
        <f t="shared" si="17"/>
        <v>38.36363636363636</v>
      </c>
    </row>
    <row r="17" spans="1:15" ht="104.25" customHeight="1" x14ac:dyDescent="0.25">
      <c r="A17" s="152" t="s">
        <v>340</v>
      </c>
      <c r="B17" s="155" t="s">
        <v>62</v>
      </c>
      <c r="C17" s="138">
        <f>(G17*0.5)+(G18*0.5)</f>
        <v>100</v>
      </c>
      <c r="D17" s="167" t="s">
        <v>399</v>
      </c>
      <c r="E17" s="60" t="s">
        <v>63</v>
      </c>
      <c r="F17" s="50" t="s">
        <v>396</v>
      </c>
      <c r="G17" s="117">
        <f t="shared" si="18"/>
        <v>200</v>
      </c>
      <c r="H17" s="119" t="s">
        <v>487</v>
      </c>
      <c r="I17" s="45" t="s">
        <v>64</v>
      </c>
      <c r="J17" s="62" t="s">
        <v>463</v>
      </c>
      <c r="K17" s="45" t="s">
        <v>65</v>
      </c>
      <c r="L17" s="3">
        <f t="shared" si="14"/>
        <v>25</v>
      </c>
      <c r="M17" s="3">
        <f t="shared" si="15"/>
        <v>50</v>
      </c>
      <c r="N17" s="3">
        <f t="shared" si="16"/>
        <v>75</v>
      </c>
      <c r="O17" s="3">
        <f t="shared" si="17"/>
        <v>100</v>
      </c>
    </row>
    <row r="18" spans="1:15" s="99" customFormat="1" ht="104.25" customHeight="1" x14ac:dyDescent="0.25">
      <c r="A18" s="154"/>
      <c r="B18" s="157"/>
      <c r="C18" s="140"/>
      <c r="D18" s="168"/>
      <c r="E18" s="60" t="s">
        <v>395</v>
      </c>
      <c r="F18" s="50" t="s">
        <v>397</v>
      </c>
      <c r="G18" s="117">
        <f t="shared" si="18"/>
        <v>0</v>
      </c>
      <c r="H18" s="119" t="s">
        <v>479</v>
      </c>
      <c r="I18" s="112" t="s">
        <v>398</v>
      </c>
      <c r="J18" s="62" t="s">
        <v>464</v>
      </c>
      <c r="K18" s="112" t="s">
        <v>65</v>
      </c>
      <c r="L18" s="3">
        <f t="shared" si="14"/>
        <v>0</v>
      </c>
      <c r="M18" s="3">
        <f t="shared" si="15"/>
        <v>0</v>
      </c>
      <c r="N18" s="3">
        <f t="shared" si="16"/>
        <v>0</v>
      </c>
      <c r="O18" s="3">
        <f t="shared" si="17"/>
        <v>0</v>
      </c>
    </row>
    <row r="19" spans="1:15" ht="75" customHeight="1" x14ac:dyDescent="0.25">
      <c r="A19" s="152" t="s">
        <v>341</v>
      </c>
      <c r="B19" s="134" t="s">
        <v>66</v>
      </c>
      <c r="C19" s="138">
        <f>(G19*0.33)+(G20*0.33)+(G21*0.33)</f>
        <v>0</v>
      </c>
      <c r="D19" s="134" t="s">
        <v>67</v>
      </c>
      <c r="E19" s="60" t="s">
        <v>68</v>
      </c>
      <c r="F19" s="10" t="s">
        <v>71</v>
      </c>
      <c r="G19" s="117">
        <f t="shared" si="18"/>
        <v>0</v>
      </c>
      <c r="H19" s="119" t="s">
        <v>479</v>
      </c>
      <c r="I19" s="45" t="s">
        <v>59</v>
      </c>
      <c r="J19" s="62">
        <v>600</v>
      </c>
      <c r="K19" s="45" t="s">
        <v>75</v>
      </c>
      <c r="L19" s="3">
        <f t="shared" si="14"/>
        <v>0</v>
      </c>
      <c r="M19" s="3">
        <f t="shared" si="15"/>
        <v>0</v>
      </c>
      <c r="N19" s="3">
        <f t="shared" si="16"/>
        <v>0</v>
      </c>
      <c r="O19" s="3">
        <f t="shared" si="17"/>
        <v>0</v>
      </c>
    </row>
    <row r="20" spans="1:15" ht="45" x14ac:dyDescent="0.25">
      <c r="A20" s="153"/>
      <c r="B20" s="134"/>
      <c r="C20" s="139"/>
      <c r="D20" s="134"/>
      <c r="E20" s="60" t="s">
        <v>69</v>
      </c>
      <c r="F20" s="10" t="s">
        <v>72</v>
      </c>
      <c r="G20" s="117">
        <f t="shared" si="18"/>
        <v>0</v>
      </c>
      <c r="H20" s="119" t="s">
        <v>479</v>
      </c>
      <c r="I20" s="45" t="s">
        <v>41</v>
      </c>
      <c r="J20" s="62">
        <v>1</v>
      </c>
      <c r="K20" s="45" t="s">
        <v>75</v>
      </c>
      <c r="L20" s="3">
        <f t="shared" si="10"/>
        <v>0</v>
      </c>
      <c r="M20" s="3">
        <f t="shared" si="11"/>
        <v>0</v>
      </c>
      <c r="N20" s="3">
        <f t="shared" si="12"/>
        <v>0</v>
      </c>
      <c r="O20" s="3">
        <f t="shared" si="13"/>
        <v>0</v>
      </c>
    </row>
    <row r="21" spans="1:15" ht="75" x14ac:dyDescent="0.25">
      <c r="A21" s="153"/>
      <c r="B21" s="134"/>
      <c r="C21" s="140"/>
      <c r="D21" s="134"/>
      <c r="E21" s="60" t="s">
        <v>70</v>
      </c>
      <c r="F21" s="10" t="s">
        <v>73</v>
      </c>
      <c r="G21" s="117">
        <f t="shared" si="18"/>
        <v>0</v>
      </c>
      <c r="H21" s="119" t="s">
        <v>479</v>
      </c>
      <c r="I21" s="45" t="s">
        <v>74</v>
      </c>
      <c r="J21" s="62">
        <v>200</v>
      </c>
      <c r="K21" s="45" t="s">
        <v>75</v>
      </c>
      <c r="L21" s="3">
        <f>IF(G21&gt;=25,25,G21)</f>
        <v>0</v>
      </c>
      <c r="M21" s="3">
        <f>IF(G21&gt;=50,50,G21)</f>
        <v>0</v>
      </c>
      <c r="N21" s="3">
        <f>IF(G21&gt;=75,75,G21)</f>
        <v>0</v>
      </c>
      <c r="O21" s="3">
        <f>IF(G21&gt;=99.999,100,G21)</f>
        <v>0</v>
      </c>
    </row>
    <row r="22" spans="1:15" ht="45" customHeight="1" x14ac:dyDescent="0.25">
      <c r="A22" s="153"/>
      <c r="B22" s="105" t="s">
        <v>76</v>
      </c>
      <c r="C22" s="107">
        <f>G22</f>
        <v>112.00000000000001</v>
      </c>
      <c r="D22" s="104" t="s">
        <v>401</v>
      </c>
      <c r="E22" s="60" t="s">
        <v>77</v>
      </c>
      <c r="F22" s="10" t="s">
        <v>400</v>
      </c>
      <c r="G22" s="117">
        <f t="shared" si="18"/>
        <v>112.00000000000001</v>
      </c>
      <c r="H22" s="119" t="s">
        <v>488</v>
      </c>
      <c r="I22" s="45" t="s">
        <v>78</v>
      </c>
      <c r="J22" s="62">
        <v>150</v>
      </c>
      <c r="K22" s="45" t="s">
        <v>45</v>
      </c>
      <c r="L22" s="3">
        <f>IF(G22&gt;=25,25,G22)</f>
        <v>25</v>
      </c>
      <c r="M22" s="3">
        <f t="shared" si="11"/>
        <v>50</v>
      </c>
      <c r="N22" s="3">
        <f t="shared" si="12"/>
        <v>75</v>
      </c>
      <c r="O22" s="3">
        <f t="shared" si="13"/>
        <v>100</v>
      </c>
    </row>
    <row r="23" spans="1:15" ht="45" customHeight="1" x14ac:dyDescent="0.25">
      <c r="A23" s="153"/>
      <c r="B23" s="134" t="s">
        <v>79</v>
      </c>
      <c r="C23" s="138">
        <f>(G23*0.5)+(G24*0.5)</f>
        <v>21.477777777777778</v>
      </c>
      <c r="D23" s="129" t="s">
        <v>80</v>
      </c>
      <c r="E23" s="60" t="s">
        <v>81</v>
      </c>
      <c r="F23" s="10" t="s">
        <v>83</v>
      </c>
      <c r="G23" s="117">
        <f t="shared" si="18"/>
        <v>0</v>
      </c>
      <c r="H23" s="119" t="s">
        <v>479</v>
      </c>
      <c r="I23" s="45" t="s">
        <v>85</v>
      </c>
      <c r="J23" s="62">
        <v>50</v>
      </c>
      <c r="K23" s="45" t="s">
        <v>45</v>
      </c>
      <c r="L23" s="3">
        <f t="shared" si="10"/>
        <v>0</v>
      </c>
      <c r="M23" s="3">
        <f t="shared" si="11"/>
        <v>0</v>
      </c>
      <c r="N23" s="3">
        <f t="shared" si="12"/>
        <v>0</v>
      </c>
      <c r="O23" s="3">
        <f t="shared" si="13"/>
        <v>0</v>
      </c>
    </row>
    <row r="24" spans="1:15" ht="45" x14ac:dyDescent="0.25">
      <c r="A24" s="153"/>
      <c r="B24" s="134"/>
      <c r="C24" s="140"/>
      <c r="D24" s="129"/>
      <c r="E24" s="60" t="s">
        <v>82</v>
      </c>
      <c r="F24" s="10" t="s">
        <v>84</v>
      </c>
      <c r="G24" s="117">
        <f t="shared" si="18"/>
        <v>42.955555555555556</v>
      </c>
      <c r="H24" s="119" t="s">
        <v>489</v>
      </c>
      <c r="I24" s="45" t="s">
        <v>86</v>
      </c>
      <c r="J24" s="62">
        <v>4500</v>
      </c>
      <c r="K24" s="45" t="s">
        <v>45</v>
      </c>
      <c r="L24" s="3">
        <f>IF(G24&gt;=25,25,G24)</f>
        <v>25</v>
      </c>
      <c r="M24" s="3">
        <f>IF(G24&gt;=50,50,G24)</f>
        <v>42.955555555555556</v>
      </c>
      <c r="N24" s="3">
        <f>IF(G24&gt;=75,75,G24)</f>
        <v>42.955555555555556</v>
      </c>
      <c r="O24" s="3">
        <f>IF(G24&gt;=99.999,100,G24)</f>
        <v>42.955555555555556</v>
      </c>
    </row>
    <row r="25" spans="1:15" ht="45" x14ac:dyDescent="0.25">
      <c r="A25" s="154"/>
      <c r="B25" s="10" t="s">
        <v>87</v>
      </c>
      <c r="C25" s="52">
        <f>G25</f>
        <v>65.63636363636364</v>
      </c>
      <c r="D25" s="40" t="s">
        <v>88</v>
      </c>
      <c r="E25" s="60" t="s">
        <v>89</v>
      </c>
      <c r="F25" s="10" t="s">
        <v>90</v>
      </c>
      <c r="G25" s="117">
        <f t="shared" si="18"/>
        <v>65.63636363636364</v>
      </c>
      <c r="H25" s="119" t="s">
        <v>490</v>
      </c>
      <c r="I25" s="45" t="s">
        <v>41</v>
      </c>
      <c r="J25" s="62">
        <v>550</v>
      </c>
      <c r="K25" s="45" t="s">
        <v>91</v>
      </c>
      <c r="L25" s="3">
        <f>IF(G25&gt;=25,25,G25)</f>
        <v>25</v>
      </c>
      <c r="M25" s="3">
        <f>IF(G25&gt;=50,50,G25)</f>
        <v>50</v>
      </c>
      <c r="N25" s="3">
        <f>IF(G25&gt;=75,75,G25)</f>
        <v>65.63636363636364</v>
      </c>
      <c r="O25" s="3">
        <f>IF(G25&gt;=99.999,100,G25)</f>
        <v>65.63636363636364</v>
      </c>
    </row>
    <row r="26" spans="1:15" ht="45" customHeight="1" x14ac:dyDescent="0.25">
      <c r="A26" s="152" t="s">
        <v>342</v>
      </c>
      <c r="B26" s="134" t="s">
        <v>92</v>
      </c>
      <c r="C26" s="138">
        <f>(G26*0.5)+(G27*0.5)</f>
        <v>37.647058823529413</v>
      </c>
      <c r="D26" s="129" t="s">
        <v>93</v>
      </c>
      <c r="E26" s="60" t="s">
        <v>94</v>
      </c>
      <c r="F26" s="10" t="s">
        <v>96</v>
      </c>
      <c r="G26" s="117">
        <f t="shared" si="18"/>
        <v>75.294117647058826</v>
      </c>
      <c r="H26" s="119" t="s">
        <v>491</v>
      </c>
      <c r="I26" s="45" t="s">
        <v>98</v>
      </c>
      <c r="J26" s="62">
        <v>85</v>
      </c>
      <c r="K26" s="45" t="s">
        <v>100</v>
      </c>
      <c r="L26" s="3">
        <f>IF(G26&gt;=25,25,G26)</f>
        <v>25</v>
      </c>
      <c r="M26" s="3">
        <f>IF(G26&gt;=50,50,G26)</f>
        <v>50</v>
      </c>
      <c r="N26" s="3">
        <f>IF(G26&gt;=75,75,G26)</f>
        <v>75</v>
      </c>
      <c r="O26" s="3">
        <f>IF(G26&gt;=99.999,100,G26)</f>
        <v>75.294117647058826</v>
      </c>
    </row>
    <row r="27" spans="1:15" ht="45" x14ac:dyDescent="0.25">
      <c r="A27" s="154"/>
      <c r="B27" s="134"/>
      <c r="C27" s="140"/>
      <c r="D27" s="129"/>
      <c r="E27" s="60" t="s">
        <v>95</v>
      </c>
      <c r="F27" s="10" t="s">
        <v>97</v>
      </c>
      <c r="G27" s="117">
        <f t="shared" si="18"/>
        <v>0</v>
      </c>
      <c r="H27" s="119" t="s">
        <v>479</v>
      </c>
      <c r="I27" s="45" t="s">
        <v>99</v>
      </c>
      <c r="J27" s="62">
        <v>1</v>
      </c>
      <c r="K27" s="45" t="s">
        <v>100</v>
      </c>
      <c r="L27" s="3">
        <f>IF(G27&gt;=25,25,G27)</f>
        <v>0</v>
      </c>
      <c r="M27" s="3">
        <f>IF(G27&gt;=50,50,G27)</f>
        <v>0</v>
      </c>
      <c r="N27" s="3">
        <f>IF(G27&gt;=75,75,G27)</f>
        <v>0</v>
      </c>
      <c r="O27" s="3">
        <f>IF(G27&gt;=99.999,100,G27)</f>
        <v>0</v>
      </c>
    </row>
    <row r="28" spans="1:15" ht="75" x14ac:dyDescent="0.25">
      <c r="A28" s="152" t="s">
        <v>404</v>
      </c>
      <c r="B28" s="10" t="s">
        <v>402</v>
      </c>
      <c r="C28" s="52">
        <f>G28</f>
        <v>100</v>
      </c>
      <c r="D28" s="40" t="s">
        <v>101</v>
      </c>
      <c r="E28" s="60" t="s">
        <v>456</v>
      </c>
      <c r="F28" s="10" t="s">
        <v>102</v>
      </c>
      <c r="G28" s="117">
        <f>(H28/J28)*100</f>
        <v>100</v>
      </c>
      <c r="H28" s="119" t="s">
        <v>492</v>
      </c>
      <c r="I28" s="45" t="s">
        <v>103</v>
      </c>
      <c r="J28" s="62">
        <v>24</v>
      </c>
      <c r="K28" s="45" t="s">
        <v>104</v>
      </c>
      <c r="L28" s="3">
        <f>IF(G28&gt;=25,25,G28)</f>
        <v>25</v>
      </c>
      <c r="M28" s="3">
        <f>IF(G28&gt;=50,50,G28)</f>
        <v>50</v>
      </c>
      <c r="N28" s="3">
        <f>IF(G28&gt;=75,75,G28)</f>
        <v>75</v>
      </c>
      <c r="O28" s="3">
        <f>IF(G28&gt;=99.999,100,G28)</f>
        <v>100</v>
      </c>
    </row>
    <row r="29" spans="1:15" ht="75" x14ac:dyDescent="0.25">
      <c r="A29" s="153"/>
      <c r="B29" s="155" t="s">
        <v>403</v>
      </c>
      <c r="C29" s="138">
        <f>(G29*0.2)+(G30*0.2)+(G31*0.2)+(G32*0.2)+(G33*0.2)</f>
        <v>0</v>
      </c>
      <c r="D29" s="155" t="s">
        <v>409</v>
      </c>
      <c r="E29" s="60" t="s">
        <v>457</v>
      </c>
      <c r="F29" s="10" t="s">
        <v>105</v>
      </c>
      <c r="G29" s="117">
        <f t="shared" si="18"/>
        <v>0</v>
      </c>
      <c r="H29" s="119" t="s">
        <v>479</v>
      </c>
      <c r="I29" s="45" t="s">
        <v>109</v>
      </c>
      <c r="J29" s="62">
        <v>200</v>
      </c>
      <c r="K29" s="45" t="s">
        <v>112</v>
      </c>
      <c r="L29" s="3">
        <f t="shared" si="10"/>
        <v>0</v>
      </c>
      <c r="M29" s="3">
        <f t="shared" si="11"/>
        <v>0</v>
      </c>
      <c r="N29" s="3">
        <f t="shared" si="12"/>
        <v>0</v>
      </c>
      <c r="O29" s="3">
        <f t="shared" si="13"/>
        <v>0</v>
      </c>
    </row>
    <row r="30" spans="1:15" ht="75" x14ac:dyDescent="0.25">
      <c r="A30" s="153"/>
      <c r="B30" s="156"/>
      <c r="C30" s="139"/>
      <c r="D30" s="156"/>
      <c r="E30" s="60" t="s">
        <v>405</v>
      </c>
      <c r="F30" s="10" t="s">
        <v>106</v>
      </c>
      <c r="G30" s="117">
        <f t="shared" si="18"/>
        <v>0</v>
      </c>
      <c r="H30" s="119" t="s">
        <v>479</v>
      </c>
      <c r="I30" s="45" t="s">
        <v>41</v>
      </c>
      <c r="J30" s="62">
        <v>30</v>
      </c>
      <c r="K30" s="45" t="s">
        <v>112</v>
      </c>
      <c r="L30" s="3">
        <f t="shared" si="10"/>
        <v>0</v>
      </c>
      <c r="M30" s="3">
        <f t="shared" si="11"/>
        <v>0</v>
      </c>
      <c r="N30" s="3">
        <f t="shared" si="12"/>
        <v>0</v>
      </c>
      <c r="O30" s="3">
        <f t="shared" si="13"/>
        <v>0</v>
      </c>
    </row>
    <row r="31" spans="1:15" ht="75" x14ac:dyDescent="0.25">
      <c r="A31" s="153"/>
      <c r="B31" s="156"/>
      <c r="C31" s="139"/>
      <c r="D31" s="156"/>
      <c r="E31" s="60" t="s">
        <v>458</v>
      </c>
      <c r="F31" s="10" t="s">
        <v>107</v>
      </c>
      <c r="G31" s="117">
        <f t="shared" si="18"/>
        <v>0</v>
      </c>
      <c r="H31" s="119" t="s">
        <v>479</v>
      </c>
      <c r="I31" s="45" t="s">
        <v>110</v>
      </c>
      <c r="J31" s="62">
        <v>80</v>
      </c>
      <c r="K31" s="45" t="s">
        <v>112</v>
      </c>
      <c r="L31" s="3">
        <f t="shared" si="10"/>
        <v>0</v>
      </c>
      <c r="M31" s="3">
        <f t="shared" si="11"/>
        <v>0</v>
      </c>
      <c r="N31" s="3">
        <f t="shared" si="12"/>
        <v>0</v>
      </c>
      <c r="O31" s="3">
        <f t="shared" si="13"/>
        <v>0</v>
      </c>
    </row>
    <row r="32" spans="1:15" ht="75" x14ac:dyDescent="0.25">
      <c r="A32" s="153"/>
      <c r="B32" s="156"/>
      <c r="C32" s="139"/>
      <c r="D32" s="156"/>
      <c r="E32" s="60" t="s">
        <v>406</v>
      </c>
      <c r="F32" s="10" t="s">
        <v>108</v>
      </c>
      <c r="G32" s="117">
        <f t="shared" si="18"/>
        <v>0</v>
      </c>
      <c r="H32" s="119" t="s">
        <v>479</v>
      </c>
      <c r="I32" s="45" t="s">
        <v>111</v>
      </c>
      <c r="J32" s="62">
        <v>3</v>
      </c>
      <c r="K32" s="45" t="s">
        <v>112</v>
      </c>
      <c r="L32" s="3">
        <f t="shared" si="10"/>
        <v>0</v>
      </c>
      <c r="M32" s="3">
        <f t="shared" si="11"/>
        <v>0</v>
      </c>
      <c r="N32" s="3">
        <f t="shared" si="12"/>
        <v>0</v>
      </c>
      <c r="O32" s="3">
        <f t="shared" si="13"/>
        <v>0</v>
      </c>
    </row>
    <row r="33" spans="1:15" s="99" customFormat="1" ht="60" x14ac:dyDescent="0.25">
      <c r="A33" s="154"/>
      <c r="B33" s="157"/>
      <c r="C33" s="140"/>
      <c r="D33" s="157"/>
      <c r="E33" s="60" t="s">
        <v>407</v>
      </c>
      <c r="F33" s="10" t="s">
        <v>408</v>
      </c>
      <c r="G33" s="117">
        <f>(H33/J33)*100</f>
        <v>0</v>
      </c>
      <c r="H33" s="119" t="s">
        <v>479</v>
      </c>
      <c r="I33" s="112" t="s">
        <v>111</v>
      </c>
      <c r="J33" s="62">
        <v>10</v>
      </c>
      <c r="K33" s="112" t="s">
        <v>112</v>
      </c>
      <c r="L33" s="3">
        <f t="shared" si="10"/>
        <v>0</v>
      </c>
      <c r="M33" s="3">
        <f t="shared" si="11"/>
        <v>0</v>
      </c>
      <c r="N33" s="3">
        <f t="shared" si="12"/>
        <v>0</v>
      </c>
      <c r="O33" s="3">
        <f t="shared" si="13"/>
        <v>0</v>
      </c>
    </row>
    <row r="34" spans="1:15" ht="75" x14ac:dyDescent="0.25">
      <c r="A34" s="13" t="s">
        <v>410</v>
      </c>
      <c r="B34" s="10" t="s">
        <v>411</v>
      </c>
      <c r="C34" s="52">
        <f>G34</f>
        <v>47.5</v>
      </c>
      <c r="D34" s="40" t="s">
        <v>113</v>
      </c>
      <c r="E34" s="60" t="s">
        <v>459</v>
      </c>
      <c r="F34" s="10" t="s">
        <v>114</v>
      </c>
      <c r="G34" s="117">
        <f>(H34/J34)*100</f>
        <v>47.5</v>
      </c>
      <c r="H34" s="119" t="s">
        <v>493</v>
      </c>
      <c r="I34" s="45" t="s">
        <v>111</v>
      </c>
      <c r="J34" s="62">
        <v>40</v>
      </c>
      <c r="K34" s="45" t="s">
        <v>115</v>
      </c>
      <c r="L34" s="3">
        <f t="shared" si="10"/>
        <v>25</v>
      </c>
      <c r="M34" s="3">
        <f t="shared" si="11"/>
        <v>47.5</v>
      </c>
      <c r="N34" s="3">
        <f t="shared" si="12"/>
        <v>47.5</v>
      </c>
      <c r="O34" s="3">
        <f t="shared" si="13"/>
        <v>47.5</v>
      </c>
    </row>
    <row r="35" spans="1:15" x14ac:dyDescent="0.25"/>
    <row r="36" spans="1:15" x14ac:dyDescent="0.25"/>
    <row r="37" spans="1:15" x14ac:dyDescent="0.25"/>
    <row r="38" spans="1:15" x14ac:dyDescent="0.25"/>
    <row r="39" spans="1:15" x14ac:dyDescent="0.25"/>
  </sheetData>
  <mergeCells count="43">
    <mergeCell ref="A8:A9"/>
    <mergeCell ref="A10:A16"/>
    <mergeCell ref="D1:D2"/>
    <mergeCell ref="D8:D9"/>
    <mergeCell ref="A1:A2"/>
    <mergeCell ref="B1:B2"/>
    <mergeCell ref="C1:C2"/>
    <mergeCell ref="C8:C9"/>
    <mergeCell ref="B8:B9"/>
    <mergeCell ref="D10:D16"/>
    <mergeCell ref="B10:B16"/>
    <mergeCell ref="C10:C16"/>
    <mergeCell ref="C23:C24"/>
    <mergeCell ref="C26:C27"/>
    <mergeCell ref="K1:K2"/>
    <mergeCell ref="L1:O1"/>
    <mergeCell ref="E1:E2"/>
    <mergeCell ref="F1:F2"/>
    <mergeCell ref="G1:G2"/>
    <mergeCell ref="H1:H2"/>
    <mergeCell ref="J1:J2"/>
    <mergeCell ref="I1:I2"/>
    <mergeCell ref="D19:D21"/>
    <mergeCell ref="D3:D7"/>
    <mergeCell ref="C3:C7"/>
    <mergeCell ref="C17:C18"/>
    <mergeCell ref="D17:D18"/>
    <mergeCell ref="A28:A33"/>
    <mergeCell ref="B29:B33"/>
    <mergeCell ref="C29:C33"/>
    <mergeCell ref="D29:D33"/>
    <mergeCell ref="B3:B7"/>
    <mergeCell ref="A3:A7"/>
    <mergeCell ref="B17:B18"/>
    <mergeCell ref="A17:A18"/>
    <mergeCell ref="B19:B21"/>
    <mergeCell ref="A26:A27"/>
    <mergeCell ref="B23:B24"/>
    <mergeCell ref="D23:D24"/>
    <mergeCell ref="D26:D27"/>
    <mergeCell ref="B26:B27"/>
    <mergeCell ref="A19:A25"/>
    <mergeCell ref="C19:C21"/>
  </mergeCells>
  <conditionalFormatting sqref="G3:G34 C28">
    <cfRule type="colorScale" priority="26">
      <colorScale>
        <cfvo type="num" val="1"/>
        <cfvo type="num" val="50"/>
        <cfvo type="num" val="85"/>
        <color rgb="FFF8696B"/>
        <color rgb="FFFFEB84"/>
        <color rgb="FF63BE7B"/>
      </colorScale>
    </cfRule>
  </conditionalFormatting>
  <conditionalFormatting sqref="C8">
    <cfRule type="colorScale" priority="23">
      <colorScale>
        <cfvo type="num" val="1"/>
        <cfvo type="num" val="50"/>
        <cfvo type="num" val="85"/>
        <color rgb="FFF8696B"/>
        <color rgb="FFFFEB84"/>
        <color rgb="FF63BE7B"/>
      </colorScale>
    </cfRule>
  </conditionalFormatting>
  <conditionalFormatting sqref="L3:L34">
    <cfRule type="colorScale" priority="21">
      <colorScale>
        <cfvo type="num" val="0"/>
        <cfvo type="num" val="12.5"/>
        <cfvo type="num" val="25"/>
        <color rgb="FFF8696B"/>
        <color rgb="FFFFEB84"/>
        <color rgb="FF63BE7B"/>
      </colorScale>
    </cfRule>
  </conditionalFormatting>
  <conditionalFormatting sqref="M3:M34">
    <cfRule type="colorScale" priority="20">
      <colorScale>
        <cfvo type="num" val="25.01"/>
        <cfvo type="num" val="37.51"/>
        <cfvo type="num" val="50"/>
        <color rgb="FFF8696B"/>
        <color rgb="FFFFEB84"/>
        <color rgb="FF63BE7B"/>
      </colorScale>
    </cfRule>
  </conditionalFormatting>
  <conditionalFormatting sqref="N3:N34">
    <cfRule type="colorScale" priority="19">
      <colorScale>
        <cfvo type="num" val="50.01"/>
        <cfvo type="num" val="62.51"/>
        <cfvo type="num" val="75"/>
        <color rgb="FFF8696B"/>
        <color rgb="FFFFEB84"/>
        <color rgb="FF63BE7B"/>
      </colorScale>
    </cfRule>
  </conditionalFormatting>
  <conditionalFormatting sqref="O3:O34">
    <cfRule type="colorScale" priority="18">
      <colorScale>
        <cfvo type="num" val="75.010000000000005"/>
        <cfvo type="num" val="87.51"/>
        <cfvo type="num" val="100"/>
        <color rgb="FFF8696B"/>
        <color rgb="FFFFEB84"/>
        <color rgb="FF63BE7B"/>
      </colorScale>
    </cfRule>
  </conditionalFormatting>
  <conditionalFormatting sqref="C10">
    <cfRule type="colorScale" priority="13">
      <colorScale>
        <cfvo type="num" val="1"/>
        <cfvo type="num" val="50"/>
        <cfvo type="num" val="85"/>
        <color rgb="FFF8696B"/>
        <color rgb="FFFFEB84"/>
        <color rgb="FF63BE7B"/>
      </colorScale>
    </cfRule>
  </conditionalFormatting>
  <conditionalFormatting sqref="C17">
    <cfRule type="colorScale" priority="12">
      <colorScale>
        <cfvo type="num" val="1"/>
        <cfvo type="num" val="50"/>
        <cfvo type="num" val="85"/>
        <color rgb="FFF8696B"/>
        <color rgb="FFFFEB84"/>
        <color rgb="FF63BE7B"/>
      </colorScale>
    </cfRule>
  </conditionalFormatting>
  <conditionalFormatting sqref="C19">
    <cfRule type="colorScale" priority="11">
      <colorScale>
        <cfvo type="num" val="1"/>
        <cfvo type="num" val="50"/>
        <cfvo type="num" val="85"/>
        <color rgb="FFF8696B"/>
        <color rgb="FFFFEB84"/>
        <color rgb="FF63BE7B"/>
      </colorScale>
    </cfRule>
  </conditionalFormatting>
  <conditionalFormatting sqref="C22">
    <cfRule type="colorScale" priority="10">
      <colorScale>
        <cfvo type="num" val="1"/>
        <cfvo type="num" val="50"/>
        <cfvo type="num" val="85"/>
        <color rgb="FFF8696B"/>
        <color rgb="FFFFEB84"/>
        <color rgb="FF63BE7B"/>
      </colorScale>
    </cfRule>
  </conditionalFormatting>
  <conditionalFormatting sqref="C23">
    <cfRule type="colorScale" priority="9">
      <colorScale>
        <cfvo type="num" val="1"/>
        <cfvo type="num" val="50"/>
        <cfvo type="num" val="85"/>
        <color rgb="FFF8696B"/>
        <color rgb="FFFFEB84"/>
        <color rgb="FF63BE7B"/>
      </colorScale>
    </cfRule>
  </conditionalFormatting>
  <conditionalFormatting sqref="C25">
    <cfRule type="colorScale" priority="8">
      <colorScale>
        <cfvo type="num" val="1"/>
        <cfvo type="num" val="50"/>
        <cfvo type="num" val="85"/>
        <color rgb="FFF8696B"/>
        <color rgb="FFFFEB84"/>
        <color rgb="FF63BE7B"/>
      </colorScale>
    </cfRule>
  </conditionalFormatting>
  <conditionalFormatting sqref="C26">
    <cfRule type="colorScale" priority="7">
      <colorScale>
        <cfvo type="num" val="1"/>
        <cfvo type="num" val="50"/>
        <cfvo type="num" val="85"/>
        <color rgb="FFF8696B"/>
        <color rgb="FFFFEB84"/>
        <color rgb="FF63BE7B"/>
      </colorScale>
    </cfRule>
  </conditionalFormatting>
  <conditionalFormatting sqref="C29">
    <cfRule type="colorScale" priority="5">
      <colorScale>
        <cfvo type="num" val="1"/>
        <cfvo type="num" val="50"/>
        <cfvo type="num" val="85"/>
        <color rgb="FFF8696B"/>
        <color rgb="FFFFEB84"/>
        <color rgb="FF63BE7B"/>
      </colorScale>
    </cfRule>
  </conditionalFormatting>
  <conditionalFormatting sqref="C34">
    <cfRule type="colorScale" priority="4">
      <colorScale>
        <cfvo type="num" val="1"/>
        <cfvo type="num" val="50"/>
        <cfvo type="num" val="85"/>
        <color rgb="FFF8696B"/>
        <color rgb="FFFFEB84"/>
        <color rgb="FF63BE7B"/>
      </colorScale>
    </cfRule>
  </conditionalFormatting>
  <conditionalFormatting sqref="C3">
    <cfRule type="colorScale" priority="3">
      <colorScale>
        <cfvo type="num" val="1"/>
        <cfvo type="num" val="50"/>
        <cfvo type="num" val="85"/>
        <color rgb="FFF8696B"/>
        <color rgb="FFFFEB84"/>
        <color rgb="FF63BE7B"/>
      </colorScale>
    </cfRule>
  </conditionalFormatting>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zoomScale="70" zoomScaleNormal="70" workbookViewId="0">
      <selection activeCell="F9" sqref="F9"/>
    </sheetView>
  </sheetViews>
  <sheetFormatPr baseColWidth="10" defaultColWidth="0" defaultRowHeight="15" zeroHeight="1" x14ac:dyDescent="0.25"/>
  <cols>
    <col min="1" max="1" width="44.5703125" customWidth="1"/>
    <col min="2" max="2" width="11.42578125" customWidth="1"/>
    <col min="3" max="3" width="42.5703125" bestFit="1" customWidth="1"/>
    <col min="4" max="4" width="71.7109375" style="5" customWidth="1"/>
    <col min="5" max="5" width="11.140625" customWidth="1"/>
    <col min="6" max="6" width="35.42578125" customWidth="1"/>
    <col min="7" max="9" width="11.42578125" customWidth="1"/>
    <col min="10" max="10" width="15.28515625" customWidth="1"/>
    <col min="11" max="16384" width="11.42578125" hidden="1"/>
  </cols>
  <sheetData>
    <row r="1" spans="1:10" x14ac:dyDescent="0.25">
      <c r="A1" s="144" t="s">
        <v>14</v>
      </c>
      <c r="B1" s="144" t="s">
        <v>1</v>
      </c>
      <c r="C1" s="129" t="s">
        <v>2</v>
      </c>
      <c r="D1" s="143" t="s">
        <v>0</v>
      </c>
      <c r="E1" s="144" t="s">
        <v>1</v>
      </c>
      <c r="F1" s="144" t="s">
        <v>2</v>
      </c>
      <c r="G1" s="144" t="s">
        <v>9</v>
      </c>
      <c r="H1" s="144"/>
      <c r="I1" s="144"/>
      <c r="J1" s="144"/>
    </row>
    <row r="2" spans="1:10" x14ac:dyDescent="0.25">
      <c r="A2" s="146"/>
      <c r="B2" s="146"/>
      <c r="C2" s="167"/>
      <c r="D2" s="170"/>
      <c r="E2" s="146"/>
      <c r="F2" s="146"/>
      <c r="G2" s="11" t="s">
        <v>10</v>
      </c>
      <c r="H2" s="11" t="s">
        <v>11</v>
      </c>
      <c r="I2" s="11" t="s">
        <v>12</v>
      </c>
      <c r="J2" s="11" t="s">
        <v>13</v>
      </c>
    </row>
    <row r="3" spans="1:10" ht="60" customHeight="1" x14ac:dyDescent="0.25">
      <c r="A3" s="155" t="s">
        <v>347</v>
      </c>
      <c r="B3" s="138">
        <f>(E8*0.25)+(E3*0.25)+(E6*0.25)+(E9*0.25)</f>
        <v>20</v>
      </c>
      <c r="C3" s="177" t="s">
        <v>346</v>
      </c>
      <c r="D3" s="178" t="str">
        <f>'2.1'!A3</f>
        <v>2.1 Agricultura.-  Atraer y retener inversión para agricultura, mediante programas municipales de productividad, aprovechamiento sustentable y promoción comercial de productos locales, en coordinación con los distintos órdenes de gobierno.</v>
      </c>
      <c r="E3" s="171">
        <f>'2.1'!C3</f>
        <v>30</v>
      </c>
      <c r="F3" s="152" t="str">
        <f>'2.1'!D3</f>
        <v>AGT= IA*1</v>
      </c>
      <c r="G3" s="174">
        <f>IF(E3&gt;=25,25,E3)</f>
        <v>25</v>
      </c>
      <c r="H3" s="174">
        <f>IF(E3&gt;=50,50,E3)</f>
        <v>30</v>
      </c>
      <c r="I3" s="174">
        <f>IF(E3&gt;=75,75,E3)</f>
        <v>30</v>
      </c>
      <c r="J3" s="174">
        <f>IF(E3&gt;=99.999,100,E3)</f>
        <v>30</v>
      </c>
    </row>
    <row r="4" spans="1:10" ht="15" customHeight="1" x14ac:dyDescent="0.25">
      <c r="A4" s="156"/>
      <c r="B4" s="139"/>
      <c r="C4" s="177"/>
      <c r="D4" s="179"/>
      <c r="E4" s="172"/>
      <c r="F4" s="153"/>
      <c r="G4" s="175"/>
      <c r="H4" s="175"/>
      <c r="I4" s="175"/>
      <c r="J4" s="175"/>
    </row>
    <row r="5" spans="1:10" x14ac:dyDescent="0.25">
      <c r="A5" s="156"/>
      <c r="B5" s="139"/>
      <c r="C5" s="177"/>
      <c r="D5" s="179"/>
      <c r="E5" s="173"/>
      <c r="F5" s="154"/>
      <c r="G5" s="176"/>
      <c r="H5" s="176"/>
      <c r="I5" s="176"/>
      <c r="J5" s="176"/>
    </row>
    <row r="6" spans="1:10" x14ac:dyDescent="0.25">
      <c r="A6" s="156"/>
      <c r="B6" s="139"/>
      <c r="C6" s="177"/>
      <c r="D6" s="179"/>
      <c r="E6" s="171">
        <f>'2.1'!C4</f>
        <v>50</v>
      </c>
      <c r="F6" s="152" t="str">
        <f>'2.1'!D4</f>
        <v>AGI= CPA*1</v>
      </c>
      <c r="G6" s="174">
        <f>IF(E6&gt;=25,25,E6)</f>
        <v>25</v>
      </c>
      <c r="H6" s="174">
        <f>IF(E6&gt;=50,50,E6)</f>
        <v>50</v>
      </c>
      <c r="I6" s="174">
        <f>IF(E6&gt;=75,75,E6)</f>
        <v>50</v>
      </c>
      <c r="J6" s="174">
        <f>IF(E6&gt;=99.999,100,E6)</f>
        <v>50</v>
      </c>
    </row>
    <row r="7" spans="1:10" x14ac:dyDescent="0.25">
      <c r="A7" s="156"/>
      <c r="B7" s="139"/>
      <c r="C7" s="177"/>
      <c r="D7" s="180"/>
      <c r="E7" s="173"/>
      <c r="F7" s="154"/>
      <c r="G7" s="176"/>
      <c r="H7" s="176"/>
      <c r="I7" s="176"/>
      <c r="J7" s="176"/>
    </row>
    <row r="8" spans="1:10" ht="60" x14ac:dyDescent="0.25">
      <c r="A8" s="156"/>
      <c r="B8" s="139"/>
      <c r="C8" s="177"/>
      <c r="D8" s="59" t="str">
        <f>'2.1'!A5</f>
        <v>2.2 Comercio y servicio.- Atraer y retener inversión en el sector comercial y de servicios en el municipio, mediante programas municipales de mejora regulatoria, ordenamiento y promoción comercial y de servicios locales, en coordinación con los distintos órdenes de gobierno.</v>
      </c>
      <c r="E8" s="9">
        <f>'2.1'!C5</f>
        <v>0</v>
      </c>
      <c r="F8" s="8" t="str">
        <f>'2.1'!D5</f>
        <v>COSER=(PP*1)</v>
      </c>
      <c r="G8" s="3">
        <f>IF(E8&gt;=25,25,E8)</f>
        <v>0</v>
      </c>
      <c r="H8" s="3">
        <f>IF(E8&gt;=50,50,E8)</f>
        <v>0</v>
      </c>
      <c r="I8" s="3">
        <f>IF(E8&gt;=75,75,E8)</f>
        <v>0</v>
      </c>
      <c r="J8" s="3">
        <f>IF(E8&gt;=99.999,100,E8)</f>
        <v>0</v>
      </c>
    </row>
    <row r="9" spans="1:10" ht="44.25" customHeight="1" x14ac:dyDescent="0.25">
      <c r="A9" s="157"/>
      <c r="B9" s="140"/>
      <c r="C9" s="177"/>
      <c r="D9" s="59" t="str">
        <f>'2.1'!A6</f>
        <v>2.3 Turismo.- Incrementar la actividad turística en el municipio mediante programas de promoción y aprovechamiento sustentable de sus atractivos turísticos.</v>
      </c>
      <c r="E9" s="9">
        <f>'2.1'!C6</f>
        <v>0</v>
      </c>
      <c r="F9" s="8" t="str">
        <f>'2.1'!D6</f>
        <v>TRM=(PT*1)</v>
      </c>
      <c r="G9" s="3">
        <f>IF(E9&gt;=25,25,E9)</f>
        <v>0</v>
      </c>
      <c r="H9" s="48">
        <f>IF(E9&gt;=50,50,E9)</f>
        <v>0</v>
      </c>
      <c r="I9" s="48">
        <f>IF(E9&gt;=75,75,E9)</f>
        <v>0</v>
      </c>
      <c r="J9" s="3">
        <f>IF(E9&gt;=99.999,100,E9)</f>
        <v>0</v>
      </c>
    </row>
  </sheetData>
  <mergeCells count="23">
    <mergeCell ref="H3:H5"/>
    <mergeCell ref="I3:I5"/>
    <mergeCell ref="J3:J5"/>
    <mergeCell ref="G6:G7"/>
    <mergeCell ref="H6:H7"/>
    <mergeCell ref="I6:I7"/>
    <mergeCell ref="J6:J7"/>
    <mergeCell ref="B3:B9"/>
    <mergeCell ref="A3:A9"/>
    <mergeCell ref="E3:E5"/>
    <mergeCell ref="E6:E7"/>
    <mergeCell ref="G3:G5"/>
    <mergeCell ref="C3:C9"/>
    <mergeCell ref="D3:D7"/>
    <mergeCell ref="F3:F5"/>
    <mergeCell ref="F6:F7"/>
    <mergeCell ref="E1:E2"/>
    <mergeCell ref="F1:F2"/>
    <mergeCell ref="G1:J1"/>
    <mergeCell ref="A1:A2"/>
    <mergeCell ref="B1:B2"/>
    <mergeCell ref="D1:D2"/>
    <mergeCell ref="C1:C2"/>
  </mergeCells>
  <conditionalFormatting sqref="E8:E9 E6">
    <cfRule type="colorScale" priority="1">
      <colorScale>
        <cfvo type="num" val="1"/>
        <cfvo type="num" val="50"/>
        <cfvo type="num" val="85"/>
        <color rgb="FFF8696B"/>
        <color rgb="FFFFEB84"/>
        <color rgb="FF63BE7B"/>
      </colorScale>
    </cfRule>
  </conditionalFormatting>
  <conditionalFormatting sqref="G6 G3 G8:G9">
    <cfRule type="colorScale" priority="7">
      <colorScale>
        <cfvo type="num" val="0"/>
        <cfvo type="num" val="12.5"/>
        <cfvo type="num" val="25"/>
        <color rgb="FFF8696B"/>
        <color rgb="FFFFEB84"/>
        <color rgb="FF63BE7B"/>
      </colorScale>
    </cfRule>
  </conditionalFormatting>
  <conditionalFormatting sqref="H6 H3 H8:H9">
    <cfRule type="colorScale" priority="6">
      <colorScale>
        <cfvo type="num" val="25.01"/>
        <cfvo type="num" val="37.51"/>
        <cfvo type="num" val="50"/>
        <color rgb="FFF8696B"/>
        <color rgb="FFFFEB84"/>
        <color rgb="FF63BE7B"/>
      </colorScale>
    </cfRule>
  </conditionalFormatting>
  <conditionalFormatting sqref="I6 I3 I8:I9">
    <cfRule type="colorScale" priority="5">
      <colorScale>
        <cfvo type="num" val="50.01"/>
        <cfvo type="num" val="62.51"/>
        <cfvo type="num" val="75"/>
        <color rgb="FFF8696B"/>
        <color rgb="FFFFEB84"/>
        <color rgb="FF63BE7B"/>
      </colorScale>
    </cfRule>
  </conditionalFormatting>
  <conditionalFormatting sqref="J6 J3 J8:J9">
    <cfRule type="colorScale" priority="4">
      <colorScale>
        <cfvo type="num" val="75.010000000000005"/>
        <cfvo type="num" val="87.51"/>
        <cfvo type="num" val="100"/>
        <color rgb="FFF8696B"/>
        <color rgb="FFFFEB84"/>
        <color rgb="FF63BE7B"/>
      </colorScale>
    </cfRule>
  </conditionalFormatting>
  <conditionalFormatting sqref="B3">
    <cfRule type="colorScale" priority="3">
      <colorScale>
        <cfvo type="num" val="1"/>
        <cfvo type="num" val="50"/>
        <cfvo type="num" val="85"/>
        <color rgb="FFF8696B"/>
        <color rgb="FFFFEB84"/>
        <color rgb="FF63BE7B"/>
      </colorScale>
    </cfRule>
  </conditionalFormatting>
  <conditionalFormatting sqref="E3">
    <cfRule type="colorScale" priority="2">
      <colorScale>
        <cfvo type="num" val="1"/>
        <cfvo type="num" val="50"/>
        <cfvo type="num" val="85"/>
        <color rgb="FFF8696B"/>
        <color rgb="FFFFEB84"/>
        <color rgb="FF63BE7B"/>
      </colorScale>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zoomScale="70" zoomScaleNormal="70" workbookViewId="0">
      <selection activeCell="H3" sqref="H3:H6"/>
    </sheetView>
  </sheetViews>
  <sheetFormatPr baseColWidth="10" defaultColWidth="0" defaultRowHeight="15" zeroHeight="1" x14ac:dyDescent="0.25"/>
  <cols>
    <col min="1" max="1" width="30.140625" customWidth="1"/>
    <col min="2" max="2" width="35.7109375" customWidth="1"/>
    <col min="3" max="3" width="11.42578125" customWidth="1"/>
    <col min="4" max="4" width="18.28515625" bestFit="1" customWidth="1"/>
    <col min="5" max="5" width="21.5703125" bestFit="1" customWidth="1"/>
    <col min="6" max="6" width="31.42578125" customWidth="1"/>
    <col min="7" max="7" width="26" customWidth="1"/>
    <col min="8" max="8" width="11.42578125" customWidth="1"/>
    <col min="9" max="9" width="18.28515625" bestFit="1" customWidth="1"/>
    <col min="10" max="10" width="11.42578125" customWidth="1"/>
    <col min="11" max="11" width="14.85546875" customWidth="1"/>
    <col min="12" max="14" width="11.42578125" customWidth="1"/>
    <col min="15" max="15" width="15.28515625" customWidth="1"/>
    <col min="16" max="16384" width="11.42578125" hidden="1"/>
  </cols>
  <sheetData>
    <row r="1" spans="1:15" x14ac:dyDescent="0.25">
      <c r="A1" s="129" t="s">
        <v>0</v>
      </c>
      <c r="B1" s="129" t="s">
        <v>3</v>
      </c>
      <c r="C1" s="129" t="s">
        <v>1</v>
      </c>
      <c r="D1" s="129" t="s">
        <v>2</v>
      </c>
      <c r="E1" s="129" t="s">
        <v>4</v>
      </c>
      <c r="F1" s="129" t="s">
        <v>2</v>
      </c>
      <c r="G1" s="183" t="s">
        <v>1</v>
      </c>
      <c r="H1" s="183" t="s">
        <v>5</v>
      </c>
      <c r="I1" s="184" t="s">
        <v>7</v>
      </c>
      <c r="J1" s="183" t="s">
        <v>6</v>
      </c>
      <c r="K1" s="186" t="s">
        <v>8</v>
      </c>
      <c r="L1" s="144" t="s">
        <v>9</v>
      </c>
      <c r="M1" s="144"/>
      <c r="N1" s="144"/>
      <c r="O1" s="144"/>
    </row>
    <row r="2" spans="1:15" x14ac:dyDescent="0.25">
      <c r="A2" s="167"/>
      <c r="B2" s="167"/>
      <c r="C2" s="167"/>
      <c r="D2" s="167"/>
      <c r="E2" s="167"/>
      <c r="F2" s="167"/>
      <c r="G2" s="183"/>
      <c r="H2" s="183"/>
      <c r="I2" s="185"/>
      <c r="J2" s="183"/>
      <c r="K2" s="186"/>
      <c r="L2" s="15" t="s">
        <v>10</v>
      </c>
      <c r="M2" s="15" t="s">
        <v>11</v>
      </c>
      <c r="N2" s="15" t="s">
        <v>12</v>
      </c>
      <c r="O2" s="15" t="s">
        <v>13</v>
      </c>
    </row>
    <row r="3" spans="1:15" ht="180.75" customHeight="1" x14ac:dyDescent="0.25">
      <c r="A3" s="181" t="s">
        <v>343</v>
      </c>
      <c r="B3" s="108" t="s">
        <v>116</v>
      </c>
      <c r="C3" s="107">
        <f>(G3)</f>
        <v>30</v>
      </c>
      <c r="D3" s="108" t="s">
        <v>419</v>
      </c>
      <c r="E3" s="45" t="s">
        <v>413</v>
      </c>
      <c r="F3" s="45" t="s">
        <v>415</v>
      </c>
      <c r="G3" s="9">
        <f t="shared" ref="G3:G6" si="0">(H3/J3)*100</f>
        <v>30</v>
      </c>
      <c r="H3" s="119" t="s">
        <v>494</v>
      </c>
      <c r="I3" s="45" t="s">
        <v>417</v>
      </c>
      <c r="J3" s="45">
        <v>100</v>
      </c>
      <c r="K3" s="45" t="s">
        <v>118</v>
      </c>
      <c r="L3" s="3">
        <f t="shared" ref="L3:L6" si="1">IF(G3&gt;=25,25,G3)</f>
        <v>25</v>
      </c>
      <c r="M3" s="3">
        <f t="shared" ref="M3:M6" si="2">IF(G3&gt;=50,50,G3)</f>
        <v>30</v>
      </c>
      <c r="N3" s="3">
        <f t="shared" ref="N3:N6" si="3">IF(G3&gt;=75,75,G3)</f>
        <v>30</v>
      </c>
      <c r="O3" s="3">
        <f t="shared" ref="O3:O6" si="4">IF(G3&gt;=99.999,100,G3)</f>
        <v>30</v>
      </c>
    </row>
    <row r="4" spans="1:15" ht="45" customHeight="1" x14ac:dyDescent="0.25">
      <c r="A4" s="182"/>
      <c r="B4" s="110" t="s">
        <v>117</v>
      </c>
      <c r="C4" s="107">
        <f>(G4)</f>
        <v>50</v>
      </c>
      <c r="D4" s="108" t="s">
        <v>420</v>
      </c>
      <c r="E4" s="45" t="s">
        <v>414</v>
      </c>
      <c r="F4" s="45" t="s">
        <v>416</v>
      </c>
      <c r="G4" s="9">
        <f t="shared" si="0"/>
        <v>50</v>
      </c>
      <c r="H4" s="119" t="s">
        <v>495</v>
      </c>
      <c r="I4" s="45" t="s">
        <v>418</v>
      </c>
      <c r="J4" s="45">
        <v>4</v>
      </c>
      <c r="K4" s="45" t="s">
        <v>118</v>
      </c>
      <c r="L4" s="3">
        <f t="shared" si="1"/>
        <v>25</v>
      </c>
      <c r="M4" s="3">
        <f t="shared" si="2"/>
        <v>50</v>
      </c>
      <c r="N4" s="3">
        <f t="shared" si="3"/>
        <v>50</v>
      </c>
      <c r="O4" s="3">
        <f t="shared" si="4"/>
        <v>50</v>
      </c>
    </row>
    <row r="5" spans="1:15" ht="150" x14ac:dyDescent="0.25">
      <c r="A5" s="13" t="s">
        <v>344</v>
      </c>
      <c r="B5" s="41" t="s">
        <v>119</v>
      </c>
      <c r="C5" s="52">
        <f>G5</f>
        <v>0</v>
      </c>
      <c r="D5" s="50" t="s">
        <v>125</v>
      </c>
      <c r="E5" s="45" t="s">
        <v>120</v>
      </c>
      <c r="F5" s="45" t="s">
        <v>121</v>
      </c>
      <c r="G5" s="9">
        <f t="shared" si="0"/>
        <v>0</v>
      </c>
      <c r="H5" s="119" t="s">
        <v>479</v>
      </c>
      <c r="I5" s="45" t="s">
        <v>122</v>
      </c>
      <c r="J5" s="45">
        <v>2</v>
      </c>
      <c r="K5" s="45" t="s">
        <v>45</v>
      </c>
      <c r="L5" s="3">
        <f t="shared" si="1"/>
        <v>0</v>
      </c>
      <c r="M5" s="3">
        <f t="shared" si="2"/>
        <v>0</v>
      </c>
      <c r="N5" s="3">
        <f t="shared" si="3"/>
        <v>0</v>
      </c>
      <c r="O5" s="3">
        <f t="shared" si="4"/>
        <v>0</v>
      </c>
    </row>
    <row r="6" spans="1:15" ht="90" x14ac:dyDescent="0.25">
      <c r="A6" s="74" t="s">
        <v>345</v>
      </c>
      <c r="B6" s="41" t="s">
        <v>123</v>
      </c>
      <c r="C6" s="42">
        <f>G6</f>
        <v>0</v>
      </c>
      <c r="D6" s="50" t="s">
        <v>124</v>
      </c>
      <c r="E6" s="45" t="s">
        <v>126</v>
      </c>
      <c r="F6" s="45" t="s">
        <v>421</v>
      </c>
      <c r="G6" s="9">
        <f t="shared" si="0"/>
        <v>0</v>
      </c>
      <c r="H6" s="119" t="s">
        <v>479</v>
      </c>
      <c r="I6" s="45" t="s">
        <v>59</v>
      </c>
      <c r="J6" s="45">
        <v>4</v>
      </c>
      <c r="K6" s="45" t="s">
        <v>115</v>
      </c>
      <c r="L6" s="3">
        <f t="shared" si="1"/>
        <v>0</v>
      </c>
      <c r="M6" s="3">
        <f t="shared" si="2"/>
        <v>0</v>
      </c>
      <c r="N6" s="3">
        <f t="shared" si="3"/>
        <v>0</v>
      </c>
      <c r="O6" s="3">
        <f t="shared" si="4"/>
        <v>0</v>
      </c>
    </row>
    <row r="7" spans="1:15" x14ac:dyDescent="0.25"/>
    <row r="8" spans="1:15" x14ac:dyDescent="0.25"/>
    <row r="9" spans="1:15" x14ac:dyDescent="0.25"/>
  </sheetData>
  <mergeCells count="13">
    <mergeCell ref="F1:F2"/>
    <mergeCell ref="A3:A4"/>
    <mergeCell ref="L1:O1"/>
    <mergeCell ref="J1:J2"/>
    <mergeCell ref="I1:I2"/>
    <mergeCell ref="C1:C2"/>
    <mergeCell ref="A1:A2"/>
    <mergeCell ref="B1:B2"/>
    <mergeCell ref="G1:G2"/>
    <mergeCell ref="H1:H2"/>
    <mergeCell ref="E1:E2"/>
    <mergeCell ref="D1:D2"/>
    <mergeCell ref="K1:K2"/>
  </mergeCells>
  <conditionalFormatting sqref="G3:G6">
    <cfRule type="colorScale" priority="12">
      <colorScale>
        <cfvo type="num" val="1"/>
        <cfvo type="num" val="50"/>
        <cfvo type="num" val="85"/>
        <color rgb="FFF8696B"/>
        <color rgb="FFFFEB84"/>
        <color rgb="FF63BE7B"/>
      </colorScale>
    </cfRule>
  </conditionalFormatting>
  <conditionalFormatting sqref="C3">
    <cfRule type="colorScale" priority="11">
      <colorScale>
        <cfvo type="num" val="1"/>
        <cfvo type="num" val="50"/>
        <cfvo type="num" val="85"/>
        <color rgb="FFF8696B"/>
        <color rgb="FFFFEB84"/>
        <color rgb="FF63BE7B"/>
      </colorScale>
    </cfRule>
  </conditionalFormatting>
  <conditionalFormatting sqref="L3:L6">
    <cfRule type="colorScale" priority="7">
      <colorScale>
        <cfvo type="num" val="0"/>
        <cfvo type="num" val="12.5"/>
        <cfvo type="num" val="25"/>
        <color rgb="FFF8696B"/>
        <color rgb="FFFFEB84"/>
        <color rgb="FF63BE7B"/>
      </colorScale>
    </cfRule>
  </conditionalFormatting>
  <conditionalFormatting sqref="M3:M6">
    <cfRule type="colorScale" priority="6">
      <colorScale>
        <cfvo type="num" val="25.01"/>
        <cfvo type="num" val="37.51"/>
        <cfvo type="num" val="50"/>
        <color rgb="FFF8696B"/>
        <color rgb="FFFFEB84"/>
        <color rgb="FF63BE7B"/>
      </colorScale>
    </cfRule>
  </conditionalFormatting>
  <conditionalFormatting sqref="N3:N6">
    <cfRule type="colorScale" priority="5">
      <colorScale>
        <cfvo type="num" val="50.01"/>
        <cfvo type="num" val="62.51"/>
        <cfvo type="num" val="75"/>
        <color rgb="FFF8696B"/>
        <color rgb="FFFFEB84"/>
        <color rgb="FF63BE7B"/>
      </colorScale>
    </cfRule>
  </conditionalFormatting>
  <conditionalFormatting sqref="O3:O6">
    <cfRule type="colorScale" priority="4">
      <colorScale>
        <cfvo type="num" val="75.010000000000005"/>
        <cfvo type="num" val="87.51"/>
        <cfvo type="num" val="100"/>
        <color rgb="FFF8696B"/>
        <color rgb="FFFFEB84"/>
        <color rgb="FF63BE7B"/>
      </colorScale>
    </cfRule>
  </conditionalFormatting>
  <conditionalFormatting sqref="C4 C6">
    <cfRule type="colorScale" priority="3">
      <colorScale>
        <cfvo type="num" val="1"/>
        <cfvo type="num" val="50"/>
        <cfvo type="num" val="85"/>
        <color rgb="FFF8696B"/>
        <color rgb="FFFFEB84"/>
        <color rgb="FF63BE7B"/>
      </colorScale>
    </cfRule>
  </conditionalFormatting>
  <conditionalFormatting sqref="C5">
    <cfRule type="colorScale" priority="1">
      <colorScale>
        <cfvo type="num" val="1"/>
        <cfvo type="num" val="50"/>
        <cfvo type="num" val="85"/>
        <color rgb="FFF8696B"/>
        <color rgb="FFFFEB84"/>
        <color rgb="FF63BE7B"/>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workbookViewId="0">
      <selection activeCell="C17" sqref="C17"/>
    </sheetView>
  </sheetViews>
  <sheetFormatPr baseColWidth="10" defaultColWidth="0" defaultRowHeight="15" zeroHeight="1" x14ac:dyDescent="0.25"/>
  <cols>
    <col min="1" max="1" width="43.42578125" customWidth="1"/>
    <col min="2" max="2" width="11.42578125" customWidth="1"/>
    <col min="3" max="3" width="18" customWidth="1"/>
    <col min="4" max="4" width="49.28515625" style="5" customWidth="1"/>
    <col min="5" max="5" width="11.42578125" customWidth="1"/>
    <col min="6" max="6" width="22.7109375" customWidth="1"/>
    <col min="7" max="9" width="11.42578125" customWidth="1"/>
    <col min="10" max="10" width="13.28515625" customWidth="1"/>
    <col min="11" max="16384" width="11.42578125" hidden="1"/>
  </cols>
  <sheetData>
    <row r="1" spans="1:10" x14ac:dyDescent="0.25">
      <c r="A1" s="144" t="s">
        <v>14</v>
      </c>
      <c r="B1" s="144" t="s">
        <v>1</v>
      </c>
      <c r="C1" s="146" t="s">
        <v>2</v>
      </c>
      <c r="D1" s="143" t="s">
        <v>0</v>
      </c>
      <c r="E1" s="144" t="s">
        <v>1</v>
      </c>
      <c r="F1" s="144" t="s">
        <v>2</v>
      </c>
      <c r="G1" s="144" t="s">
        <v>9</v>
      </c>
      <c r="H1" s="144"/>
      <c r="I1" s="144"/>
      <c r="J1" s="144"/>
    </row>
    <row r="2" spans="1:10" x14ac:dyDescent="0.25">
      <c r="A2" s="144"/>
      <c r="B2" s="144"/>
      <c r="C2" s="147"/>
      <c r="D2" s="143"/>
      <c r="E2" s="144"/>
      <c r="F2" s="144"/>
      <c r="G2" s="4" t="s">
        <v>10</v>
      </c>
      <c r="H2" s="4" t="s">
        <v>11</v>
      </c>
      <c r="I2" s="4" t="s">
        <v>12</v>
      </c>
      <c r="J2" s="4" t="s">
        <v>13</v>
      </c>
    </row>
    <row r="3" spans="1:10" ht="30" customHeight="1" x14ac:dyDescent="0.25">
      <c r="A3" s="189" t="s">
        <v>348</v>
      </c>
      <c r="B3" s="188">
        <f>(E3*0.25)+(E8*0.25)+(E11*0.25)</f>
        <v>14.210404940587868</v>
      </c>
      <c r="C3" s="187" t="s">
        <v>435</v>
      </c>
      <c r="D3" s="134" t="str">
        <f>'3.1'!$A$3</f>
        <v>3.1 Planeación Urbana.-  Regular los usos y aprovechamientos del suelo en los centros de población del municipio, con el fin de utilizar y aprovechar el territorio de manera ordenada y sustentable.</v>
      </c>
      <c r="E3" s="190">
        <f>'3.1'!C3:C7</f>
        <v>38.324953095684805</v>
      </c>
      <c r="F3" s="152" t="s">
        <v>128</v>
      </c>
      <c r="G3" s="190">
        <f>IF(E3&gt;=25,25,E3)</f>
        <v>25</v>
      </c>
      <c r="H3" s="190">
        <f t="shared" ref="H3:H8" si="0">IF(E3&gt;=50,50,E3)</f>
        <v>38.324953095684805</v>
      </c>
      <c r="I3" s="190">
        <f t="shared" ref="I3:I8" si="1">IF(E3&gt;=75,75,E3)</f>
        <v>38.324953095684805</v>
      </c>
      <c r="J3" s="190">
        <f t="shared" ref="J3:J8" si="2">IF(E3&gt;=99.999,100,E3)</f>
        <v>38.324953095684805</v>
      </c>
    </row>
    <row r="4" spans="1:10" x14ac:dyDescent="0.25">
      <c r="A4" s="189"/>
      <c r="B4" s="188"/>
      <c r="C4" s="187"/>
      <c r="D4" s="134"/>
      <c r="E4" s="191"/>
      <c r="F4" s="153"/>
      <c r="G4" s="191"/>
      <c r="H4" s="191"/>
      <c r="I4" s="191"/>
      <c r="J4" s="191"/>
    </row>
    <row r="5" spans="1:10" x14ac:dyDescent="0.25">
      <c r="A5" s="189"/>
      <c r="B5" s="188"/>
      <c r="C5" s="187"/>
      <c r="D5" s="134"/>
      <c r="E5" s="191"/>
      <c r="F5" s="153"/>
      <c r="G5" s="191"/>
      <c r="H5" s="191"/>
      <c r="I5" s="191"/>
      <c r="J5" s="191"/>
    </row>
    <row r="6" spans="1:10" x14ac:dyDescent="0.25">
      <c r="A6" s="189"/>
      <c r="B6" s="188"/>
      <c r="C6" s="187"/>
      <c r="D6" s="134"/>
      <c r="E6" s="191"/>
      <c r="F6" s="153"/>
      <c r="G6" s="191"/>
      <c r="H6" s="191"/>
      <c r="I6" s="191"/>
      <c r="J6" s="191"/>
    </row>
    <row r="7" spans="1:10" x14ac:dyDescent="0.25">
      <c r="A7" s="189"/>
      <c r="B7" s="188"/>
      <c r="C7" s="187"/>
      <c r="D7" s="134"/>
      <c r="E7" s="192"/>
      <c r="F7" s="154"/>
      <c r="G7" s="192"/>
      <c r="H7" s="192"/>
      <c r="I7" s="192"/>
      <c r="J7" s="192"/>
    </row>
    <row r="8" spans="1:10" ht="30" customHeight="1" x14ac:dyDescent="0.25">
      <c r="A8" s="189"/>
      <c r="B8" s="188"/>
      <c r="C8" s="187"/>
      <c r="D8" s="134" t="str">
        <f>'3.1'!$A$8</f>
        <v>3.2 Protección civil.- Cubrir las emergencias  y las contingencias que ocurran en el municipio y fortalecer a la Unidad de Protección Civil para que responda adecuadamente a las emergencias. Disminuir, tendiente a erradicar, los asentamientos humanos en zonas de riesgo, así como proteger, asistir y prevenir a la población en caso de una contingencia o desastre natural.</v>
      </c>
      <c r="E8" s="190">
        <f>'3.1'!C8:C11</f>
        <v>18.516666666666666</v>
      </c>
      <c r="F8" s="152" t="s">
        <v>142</v>
      </c>
      <c r="G8" s="190">
        <f>IF(E8&gt;=25,25,E8)</f>
        <v>18.516666666666666</v>
      </c>
      <c r="H8" s="190">
        <f t="shared" si="0"/>
        <v>18.516666666666666</v>
      </c>
      <c r="I8" s="190">
        <f t="shared" si="1"/>
        <v>18.516666666666666</v>
      </c>
      <c r="J8" s="190">
        <f t="shared" si="2"/>
        <v>18.516666666666666</v>
      </c>
    </row>
    <row r="9" spans="1:10" x14ac:dyDescent="0.25">
      <c r="A9" s="189"/>
      <c r="B9" s="188"/>
      <c r="C9" s="187"/>
      <c r="D9" s="134"/>
      <c r="E9" s="191"/>
      <c r="F9" s="153"/>
      <c r="G9" s="191"/>
      <c r="H9" s="191"/>
      <c r="I9" s="191"/>
      <c r="J9" s="191"/>
    </row>
    <row r="10" spans="1:10" x14ac:dyDescent="0.25">
      <c r="A10" s="189"/>
      <c r="B10" s="188"/>
      <c r="C10" s="187"/>
      <c r="D10" s="134"/>
      <c r="E10" s="192"/>
      <c r="F10" s="154"/>
      <c r="G10" s="192"/>
      <c r="H10" s="192"/>
      <c r="I10" s="192"/>
      <c r="J10" s="192"/>
    </row>
    <row r="11" spans="1:10" x14ac:dyDescent="0.25">
      <c r="A11" s="189"/>
      <c r="B11" s="188"/>
      <c r="C11" s="187"/>
      <c r="D11" s="143" t="str">
        <f>'3.1'!$A$13</f>
        <v>3.3 Ecología y Medio ambiente.- Promover el aprovechamiento sustentable de la energía y la preservación o, en su caso, la restauración de los recursos naturales (aire, agua, suelo, flora y fauna) a cargo del municipio, a fin de garantizar, en concurrencia con los otros órdenes de gobierno, un medio ambiente sano.</v>
      </c>
      <c r="E11" s="190">
        <f>'3.1'!C13</f>
        <v>0</v>
      </c>
      <c r="F11" s="129" t="s">
        <v>151</v>
      </c>
      <c r="G11" s="190">
        <f>IF(E11&gt;=25,25,E11)</f>
        <v>0</v>
      </c>
      <c r="H11" s="190">
        <f>IF(E11&gt;=50,50,E11)</f>
        <v>0</v>
      </c>
      <c r="I11" s="190">
        <f>IF(E11&gt;=75,75,E11)</f>
        <v>0</v>
      </c>
      <c r="J11" s="190">
        <f>IF(E11&gt;=99.999,100,E11)</f>
        <v>0</v>
      </c>
    </row>
    <row r="12" spans="1:10" ht="111.75" customHeight="1" x14ac:dyDescent="0.25">
      <c r="A12" s="189"/>
      <c r="B12" s="188"/>
      <c r="C12" s="187"/>
      <c r="D12" s="143"/>
      <c r="E12" s="192"/>
      <c r="F12" s="129"/>
      <c r="G12" s="192"/>
      <c r="H12" s="192"/>
      <c r="I12" s="192"/>
      <c r="J12" s="192"/>
    </row>
    <row r="13" spans="1:10" hidden="1" x14ac:dyDescent="0.25"/>
    <row r="14" spans="1:10" hidden="1" x14ac:dyDescent="0.25"/>
    <row r="15" spans="1:10" hidden="1" x14ac:dyDescent="0.25"/>
    <row r="16" spans="1:10" hidden="1" x14ac:dyDescent="0.25"/>
    <row r="17" x14ac:dyDescent="0.25"/>
  </sheetData>
  <mergeCells count="31">
    <mergeCell ref="F11:F12"/>
    <mergeCell ref="G3:G7"/>
    <mergeCell ref="H3:H7"/>
    <mergeCell ref="I3:I7"/>
    <mergeCell ref="J3:J7"/>
    <mergeCell ref="G8:G10"/>
    <mergeCell ref="H8:H10"/>
    <mergeCell ref="I8:I10"/>
    <mergeCell ref="J8:J10"/>
    <mergeCell ref="G11:G12"/>
    <mergeCell ref="H11:H12"/>
    <mergeCell ref="I11:I12"/>
    <mergeCell ref="J11:J12"/>
    <mergeCell ref="F3:F7"/>
    <mergeCell ref="F8:F10"/>
    <mergeCell ref="D11:D12"/>
    <mergeCell ref="C3:C12"/>
    <mergeCell ref="B3:B12"/>
    <mergeCell ref="A3:A12"/>
    <mergeCell ref="E3:E7"/>
    <mergeCell ref="E8:E10"/>
    <mergeCell ref="E11:E12"/>
    <mergeCell ref="D3:D7"/>
    <mergeCell ref="D8:D10"/>
    <mergeCell ref="G1:J1"/>
    <mergeCell ref="A1:A2"/>
    <mergeCell ref="B1:B2"/>
    <mergeCell ref="D1:D2"/>
    <mergeCell ref="E1:E2"/>
    <mergeCell ref="F1:F2"/>
    <mergeCell ref="C1:C2"/>
  </mergeCells>
  <conditionalFormatting sqref="G8 G3 E8">
    <cfRule type="colorScale" priority="12">
      <colorScale>
        <cfvo type="num" val="0"/>
        <cfvo type="num" val="12.5"/>
        <cfvo type="num" val="25"/>
        <color rgb="FFF8696B"/>
        <color rgb="FFFFEB84"/>
        <color rgb="FF63BE7B"/>
      </colorScale>
    </cfRule>
  </conditionalFormatting>
  <conditionalFormatting sqref="H8 H3">
    <cfRule type="colorScale" priority="11">
      <colorScale>
        <cfvo type="num" val="25.01"/>
        <cfvo type="num" val="37.51"/>
        <cfvo type="num" val="50"/>
        <color rgb="FFF8696B"/>
        <color rgb="FFFFEB84"/>
        <color rgb="FF63BE7B"/>
      </colorScale>
    </cfRule>
  </conditionalFormatting>
  <conditionalFormatting sqref="I8 I3">
    <cfRule type="colorScale" priority="10">
      <colorScale>
        <cfvo type="num" val="50.01"/>
        <cfvo type="num" val="62.51"/>
        <cfvo type="num" val="75"/>
        <color rgb="FFF8696B"/>
        <color rgb="FFFFEB84"/>
        <color rgb="FF63BE7B"/>
      </colorScale>
    </cfRule>
  </conditionalFormatting>
  <conditionalFormatting sqref="J8 J3">
    <cfRule type="colorScale" priority="9">
      <colorScale>
        <cfvo type="num" val="75.010000000000005"/>
        <cfvo type="num" val="87.51"/>
        <cfvo type="num" val="100"/>
        <color rgb="FFF8696B"/>
        <color rgb="FFFFEB84"/>
        <color rgb="FF63BE7B"/>
      </colorScale>
    </cfRule>
  </conditionalFormatting>
  <conditionalFormatting sqref="E3">
    <cfRule type="colorScale" priority="8">
      <colorScale>
        <cfvo type="num" val="0"/>
        <cfvo type="num" val="12.5"/>
        <cfvo type="num" val="25"/>
        <color rgb="FFF8696B"/>
        <color rgb="FFFFEB84"/>
        <color rgb="FF63BE7B"/>
      </colorScale>
    </cfRule>
  </conditionalFormatting>
  <conditionalFormatting sqref="B3:C3">
    <cfRule type="colorScale" priority="7">
      <colorScale>
        <cfvo type="num" val="0"/>
        <cfvo type="num" val="12.5"/>
        <cfvo type="num" val="25"/>
        <color rgb="FFF8696B"/>
        <color rgb="FFFFEB84"/>
        <color rgb="FF63BE7B"/>
      </colorScale>
    </cfRule>
  </conditionalFormatting>
  <conditionalFormatting sqref="G11">
    <cfRule type="colorScale" priority="6">
      <colorScale>
        <cfvo type="num" val="0"/>
        <cfvo type="num" val="12.5"/>
        <cfvo type="num" val="25"/>
        <color rgb="FFF8696B"/>
        <color rgb="FFFFEB84"/>
        <color rgb="FF63BE7B"/>
      </colorScale>
    </cfRule>
  </conditionalFormatting>
  <conditionalFormatting sqref="H11">
    <cfRule type="colorScale" priority="5">
      <colorScale>
        <cfvo type="num" val="25.01"/>
        <cfvo type="num" val="37.51"/>
        <cfvo type="num" val="50"/>
        <color rgb="FFF8696B"/>
        <color rgb="FFFFEB84"/>
        <color rgb="FF63BE7B"/>
      </colorScale>
    </cfRule>
  </conditionalFormatting>
  <conditionalFormatting sqref="I11">
    <cfRule type="colorScale" priority="4">
      <colorScale>
        <cfvo type="num" val="50.01"/>
        <cfvo type="num" val="62.51"/>
        <cfvo type="num" val="75"/>
        <color rgb="FFF8696B"/>
        <color rgb="FFFFEB84"/>
        <color rgb="FF63BE7B"/>
      </colorScale>
    </cfRule>
  </conditionalFormatting>
  <conditionalFormatting sqref="J11">
    <cfRule type="colorScale" priority="3">
      <colorScale>
        <cfvo type="num" val="75.010000000000005"/>
        <cfvo type="num" val="87.51"/>
        <cfvo type="num" val="100"/>
        <color rgb="FFF8696B"/>
        <color rgb="FFFFEB84"/>
        <color rgb="FF63BE7B"/>
      </colorScale>
    </cfRule>
  </conditionalFormatting>
  <conditionalFormatting sqref="E11">
    <cfRule type="colorScale" priority="1">
      <colorScale>
        <cfvo type="num" val="0"/>
        <cfvo type="num" val="12.5"/>
        <cfvo type="num" val="25"/>
        <color rgb="FFF8696B"/>
        <color rgb="FFFFEB84"/>
        <color rgb="FF63BE7B"/>
      </colorScale>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zoomScale="70" zoomScaleNormal="70" workbookViewId="0">
      <selection activeCell="H3" sqref="H3:H13"/>
    </sheetView>
  </sheetViews>
  <sheetFormatPr baseColWidth="10" defaultColWidth="0" defaultRowHeight="15" zeroHeight="1" x14ac:dyDescent="0.25"/>
  <cols>
    <col min="1" max="1" width="32.85546875" customWidth="1"/>
    <col min="2" max="2" width="26.42578125" customWidth="1"/>
    <col min="3" max="3" width="11.42578125" customWidth="1"/>
    <col min="4" max="4" width="26.42578125" customWidth="1"/>
    <col min="5" max="5" width="21" customWidth="1"/>
    <col min="6" max="6" width="19.5703125" customWidth="1"/>
    <col min="7" max="14" width="11.42578125" customWidth="1"/>
    <col min="15" max="15" width="14.85546875" customWidth="1"/>
    <col min="16" max="16384" width="11.42578125" hidden="1"/>
  </cols>
  <sheetData>
    <row r="1" spans="1:15" x14ac:dyDescent="0.25">
      <c r="A1" s="129" t="s">
        <v>0</v>
      </c>
      <c r="B1" s="129" t="s">
        <v>3</v>
      </c>
      <c r="C1" s="129" t="s">
        <v>1</v>
      </c>
      <c r="D1" s="129" t="s">
        <v>2</v>
      </c>
      <c r="E1" s="129" t="s">
        <v>4</v>
      </c>
      <c r="F1" s="129" t="s">
        <v>2</v>
      </c>
      <c r="G1" s="129" t="s">
        <v>1</v>
      </c>
      <c r="H1" s="129" t="s">
        <v>5</v>
      </c>
      <c r="I1" s="155" t="s">
        <v>7</v>
      </c>
      <c r="J1" s="129" t="s">
        <v>6</v>
      </c>
      <c r="K1" s="129" t="s">
        <v>8</v>
      </c>
      <c r="L1" s="144" t="s">
        <v>9</v>
      </c>
      <c r="M1" s="144"/>
      <c r="N1" s="144"/>
      <c r="O1" s="144"/>
    </row>
    <row r="2" spans="1:15" x14ac:dyDescent="0.25">
      <c r="A2" s="129"/>
      <c r="B2" s="129"/>
      <c r="C2" s="129"/>
      <c r="D2" s="129"/>
      <c r="E2" s="129"/>
      <c r="F2" s="129"/>
      <c r="G2" s="129"/>
      <c r="H2" s="129"/>
      <c r="I2" s="157"/>
      <c r="J2" s="129"/>
      <c r="K2" s="129"/>
      <c r="L2" s="1" t="s">
        <v>10</v>
      </c>
      <c r="M2" s="1" t="s">
        <v>11</v>
      </c>
      <c r="N2" s="1" t="s">
        <v>12</v>
      </c>
      <c r="O2" s="1" t="s">
        <v>13</v>
      </c>
    </row>
    <row r="3" spans="1:15" ht="105" x14ac:dyDescent="0.25">
      <c r="A3" s="169" t="s">
        <v>349</v>
      </c>
      <c r="B3" s="193" t="s">
        <v>127</v>
      </c>
      <c r="C3" s="138">
        <f>(G3*0.2)+(G4*0.2)+(G5*0.2)+(G6*0.2)+(G7*0.2)</f>
        <v>38.324953095684805</v>
      </c>
      <c r="D3" s="193" t="s">
        <v>128</v>
      </c>
      <c r="E3" s="7" t="s">
        <v>129</v>
      </c>
      <c r="F3" s="7" t="s">
        <v>133</v>
      </c>
      <c r="G3" s="39">
        <f>(H3/J3)*100</f>
        <v>91.62476547842401</v>
      </c>
      <c r="H3" s="119" t="s">
        <v>496</v>
      </c>
      <c r="I3" s="45" t="s">
        <v>137</v>
      </c>
      <c r="J3" s="45">
        <v>799.5</v>
      </c>
      <c r="K3" s="45" t="s">
        <v>140</v>
      </c>
      <c r="L3" s="3">
        <f>IF(G3&gt;=25,25,G3)</f>
        <v>25</v>
      </c>
      <c r="M3" s="3">
        <f>IF(G3&gt;=50,50,G3)</f>
        <v>50</v>
      </c>
      <c r="N3" s="3">
        <f>IF(G3&gt;=75,75,G3)</f>
        <v>75</v>
      </c>
      <c r="O3" s="3">
        <f>IF(G3&gt;=99.999,100,G3)</f>
        <v>91.62476547842401</v>
      </c>
    </row>
    <row r="4" spans="1:15" ht="105" x14ac:dyDescent="0.25">
      <c r="A4" s="169"/>
      <c r="B4" s="193"/>
      <c r="C4" s="139"/>
      <c r="D4" s="193"/>
      <c r="E4" s="7" t="s">
        <v>465</v>
      </c>
      <c r="F4" s="7" t="s">
        <v>134</v>
      </c>
      <c r="G4" s="39">
        <f>(H4/J4)*100</f>
        <v>100</v>
      </c>
      <c r="H4" s="119" t="s">
        <v>497</v>
      </c>
      <c r="I4" s="45" t="s">
        <v>466</v>
      </c>
      <c r="J4" s="45">
        <v>1</v>
      </c>
      <c r="K4" s="45" t="s">
        <v>140</v>
      </c>
      <c r="L4" s="3">
        <f>IF(G4&gt;=25,25,G4)</f>
        <v>25</v>
      </c>
      <c r="M4" s="3">
        <f>IF(G4&gt;=50,50,G4)</f>
        <v>50</v>
      </c>
      <c r="N4" s="3">
        <f>IF(G4&gt;=75,75,G4)</f>
        <v>75</v>
      </c>
      <c r="O4" s="3">
        <f>IF(G4&gt;=99.999,100,G4)</f>
        <v>100</v>
      </c>
    </row>
    <row r="5" spans="1:15" ht="75" x14ac:dyDescent="0.25">
      <c r="A5" s="169"/>
      <c r="B5" s="193"/>
      <c r="C5" s="139"/>
      <c r="D5" s="193"/>
      <c r="E5" s="7" t="s">
        <v>130</v>
      </c>
      <c r="F5" s="7" t="s">
        <v>135</v>
      </c>
      <c r="G5" s="39">
        <f>(H5/J5)*100</f>
        <v>0</v>
      </c>
      <c r="H5" s="119" t="s">
        <v>479</v>
      </c>
      <c r="I5" s="45" t="s">
        <v>138</v>
      </c>
      <c r="J5" s="45">
        <v>2000</v>
      </c>
      <c r="K5" s="45" t="s">
        <v>65</v>
      </c>
      <c r="L5" s="3">
        <f>IF(G5&gt;=25,25,G5)</f>
        <v>0</v>
      </c>
      <c r="M5" s="3">
        <f>IF(G5&gt;=50,50,G5)</f>
        <v>0</v>
      </c>
      <c r="N5" s="3">
        <f>IF(G5&gt;=75,75,G5)</f>
        <v>0</v>
      </c>
      <c r="O5" s="3">
        <f>IF(G5&gt;=99.999,100,G5)</f>
        <v>0</v>
      </c>
    </row>
    <row r="6" spans="1:15" ht="75" x14ac:dyDescent="0.25">
      <c r="A6" s="169"/>
      <c r="B6" s="193"/>
      <c r="C6" s="139"/>
      <c r="D6" s="193"/>
      <c r="E6" s="50" t="s">
        <v>131</v>
      </c>
      <c r="F6" s="7" t="s">
        <v>422</v>
      </c>
      <c r="G6" s="65">
        <f t="shared" ref="G6:G13" si="0">(H6/J6)*100</f>
        <v>0</v>
      </c>
      <c r="H6" s="119" t="s">
        <v>479</v>
      </c>
      <c r="I6" s="45" t="s">
        <v>273</v>
      </c>
      <c r="J6" s="45">
        <v>1</v>
      </c>
      <c r="K6" s="45" t="s">
        <v>65</v>
      </c>
      <c r="L6" s="3">
        <f t="shared" ref="L6:L13" si="1">IF(G6&gt;=25,25,G6)</f>
        <v>0</v>
      </c>
      <c r="M6" s="3">
        <f t="shared" ref="M6:M13" si="2">IF(G6&gt;=50,50,G6)</f>
        <v>0</v>
      </c>
      <c r="N6" s="3">
        <f t="shared" ref="N6:N13" si="3">IF(G6&gt;=75,75,G6)</f>
        <v>0</v>
      </c>
      <c r="O6" s="3">
        <f t="shared" ref="O6:O13" si="4">IF(G6&gt;=99.999,100,G6)</f>
        <v>0</v>
      </c>
    </row>
    <row r="7" spans="1:15" ht="75" x14ac:dyDescent="0.25">
      <c r="A7" s="169"/>
      <c r="B7" s="193"/>
      <c r="C7" s="140"/>
      <c r="D7" s="193"/>
      <c r="E7" s="50" t="s">
        <v>132</v>
      </c>
      <c r="F7" s="7" t="s">
        <v>136</v>
      </c>
      <c r="G7" s="65">
        <f t="shared" si="0"/>
        <v>0</v>
      </c>
      <c r="H7" s="119" t="s">
        <v>479</v>
      </c>
      <c r="I7" s="45" t="s">
        <v>467</v>
      </c>
      <c r="J7" s="45">
        <v>500</v>
      </c>
      <c r="K7" s="45" t="s">
        <v>65</v>
      </c>
      <c r="L7" s="3">
        <f t="shared" si="1"/>
        <v>0</v>
      </c>
      <c r="M7" s="3">
        <f t="shared" si="2"/>
        <v>0</v>
      </c>
      <c r="N7" s="3">
        <f t="shared" si="3"/>
        <v>0</v>
      </c>
      <c r="O7" s="3">
        <f t="shared" si="4"/>
        <v>0</v>
      </c>
    </row>
    <row r="8" spans="1:15" ht="60" customHeight="1" x14ac:dyDescent="0.25">
      <c r="A8" s="152" t="s">
        <v>433</v>
      </c>
      <c r="B8" s="155" t="s">
        <v>434</v>
      </c>
      <c r="C8" s="138">
        <f>(G8*0.2)+(G9*0.2)+(G10*0.2)+(G11*0.2)+(G12*0.2)</f>
        <v>18.516666666666666</v>
      </c>
      <c r="D8" s="155" t="s">
        <v>432</v>
      </c>
      <c r="E8" s="50" t="s">
        <v>423</v>
      </c>
      <c r="F8" s="7" t="s">
        <v>143</v>
      </c>
      <c r="G8" s="65">
        <f t="shared" si="0"/>
        <v>0</v>
      </c>
      <c r="H8" s="119" t="s">
        <v>479</v>
      </c>
      <c r="I8" s="45" t="s">
        <v>111</v>
      </c>
      <c r="J8" s="45">
        <v>15</v>
      </c>
      <c r="K8" s="45" t="s">
        <v>150</v>
      </c>
      <c r="L8" s="3">
        <f t="shared" si="1"/>
        <v>0</v>
      </c>
      <c r="M8" s="3">
        <f t="shared" si="2"/>
        <v>0</v>
      </c>
      <c r="N8" s="3">
        <f t="shared" si="3"/>
        <v>0</v>
      </c>
      <c r="O8" s="3">
        <f t="shared" si="4"/>
        <v>0</v>
      </c>
    </row>
    <row r="9" spans="1:15" ht="75" x14ac:dyDescent="0.25">
      <c r="A9" s="153"/>
      <c r="B9" s="156"/>
      <c r="C9" s="139"/>
      <c r="D9" s="156"/>
      <c r="E9" s="50" t="s">
        <v>424</v>
      </c>
      <c r="F9" s="7" t="s">
        <v>144</v>
      </c>
      <c r="G9" s="65">
        <f t="shared" si="0"/>
        <v>24.25</v>
      </c>
      <c r="H9" s="119" t="s">
        <v>498</v>
      </c>
      <c r="I9" s="45" t="s">
        <v>147</v>
      </c>
      <c r="J9" s="45">
        <v>2000</v>
      </c>
      <c r="K9" s="45" t="s">
        <v>150</v>
      </c>
      <c r="L9" s="3">
        <f t="shared" si="1"/>
        <v>24.25</v>
      </c>
      <c r="M9" s="3">
        <f t="shared" si="2"/>
        <v>24.25</v>
      </c>
      <c r="N9" s="3">
        <f t="shared" si="3"/>
        <v>24.25</v>
      </c>
      <c r="O9" s="3">
        <f t="shared" si="4"/>
        <v>24.25</v>
      </c>
    </row>
    <row r="10" spans="1:15" ht="67.5" customHeight="1" x14ac:dyDescent="0.25">
      <c r="A10" s="153"/>
      <c r="B10" s="156"/>
      <c r="C10" s="139"/>
      <c r="D10" s="156"/>
      <c r="E10" s="50" t="s">
        <v>425</v>
      </c>
      <c r="F10" s="7" t="s">
        <v>145</v>
      </c>
      <c r="G10" s="65">
        <f t="shared" si="0"/>
        <v>0</v>
      </c>
      <c r="H10" s="119" t="s">
        <v>479</v>
      </c>
      <c r="I10" s="45" t="s">
        <v>148</v>
      </c>
      <c r="J10" s="45">
        <v>20</v>
      </c>
      <c r="K10" s="45" t="s">
        <v>150</v>
      </c>
      <c r="L10" s="3">
        <f t="shared" si="1"/>
        <v>0</v>
      </c>
      <c r="M10" s="3">
        <f t="shared" si="2"/>
        <v>0</v>
      </c>
      <c r="N10" s="3">
        <f t="shared" si="3"/>
        <v>0</v>
      </c>
      <c r="O10" s="3">
        <f t="shared" si="4"/>
        <v>0</v>
      </c>
    </row>
    <row r="11" spans="1:15" ht="75" x14ac:dyDescent="0.25">
      <c r="A11" s="153"/>
      <c r="B11" s="156"/>
      <c r="C11" s="139"/>
      <c r="D11" s="156"/>
      <c r="E11" s="50" t="s">
        <v>426</v>
      </c>
      <c r="F11" s="7" t="s">
        <v>146</v>
      </c>
      <c r="G11" s="65">
        <f t="shared" si="0"/>
        <v>1.6666666666666667</v>
      </c>
      <c r="H11" s="119" t="s">
        <v>497</v>
      </c>
      <c r="I11" s="45" t="s">
        <v>149</v>
      </c>
      <c r="J11" s="45">
        <v>60</v>
      </c>
      <c r="K11" s="45" t="s">
        <v>150</v>
      </c>
      <c r="L11" s="3">
        <f t="shared" si="1"/>
        <v>1.6666666666666667</v>
      </c>
      <c r="M11" s="3">
        <f t="shared" si="2"/>
        <v>1.6666666666666667</v>
      </c>
      <c r="N11" s="3">
        <f t="shared" si="3"/>
        <v>1.6666666666666667</v>
      </c>
      <c r="O11" s="3">
        <f t="shared" si="4"/>
        <v>1.6666666666666667</v>
      </c>
    </row>
    <row r="12" spans="1:15" s="99" customFormat="1" ht="60" x14ac:dyDescent="0.25">
      <c r="A12" s="154"/>
      <c r="B12" s="157"/>
      <c r="C12" s="140"/>
      <c r="D12" s="157"/>
      <c r="E12" s="50" t="s">
        <v>427</v>
      </c>
      <c r="F12" s="7" t="s">
        <v>428</v>
      </c>
      <c r="G12" s="106">
        <f t="shared" si="0"/>
        <v>66.666666666666657</v>
      </c>
      <c r="H12" s="119" t="s">
        <v>495</v>
      </c>
      <c r="I12" s="112" t="s">
        <v>468</v>
      </c>
      <c r="J12" s="112">
        <v>3</v>
      </c>
      <c r="K12" s="112" t="s">
        <v>150</v>
      </c>
      <c r="L12" s="3">
        <f t="shared" ref="L12" si="5">IF(G12&gt;=25,25,G12)</f>
        <v>25</v>
      </c>
      <c r="M12" s="3">
        <f t="shared" ref="M12" si="6">IF(G12&gt;=50,50,G12)</f>
        <v>50</v>
      </c>
      <c r="N12" s="3">
        <f t="shared" ref="N12" si="7">IF(G12&gt;=75,75,G12)</f>
        <v>66.666666666666657</v>
      </c>
      <c r="O12" s="3">
        <f t="shared" ref="O12" si="8">IF(G12&gt;=99.999,100,G12)</f>
        <v>66.666666666666657</v>
      </c>
    </row>
    <row r="13" spans="1:15" ht="150" x14ac:dyDescent="0.25">
      <c r="A13" s="13" t="s">
        <v>431</v>
      </c>
      <c r="B13" s="41" t="s">
        <v>430</v>
      </c>
      <c r="C13" s="52">
        <f>(G13*1)</f>
        <v>0</v>
      </c>
      <c r="D13" s="55" t="s">
        <v>151</v>
      </c>
      <c r="E13" s="50" t="s">
        <v>429</v>
      </c>
      <c r="F13" s="7" t="s">
        <v>152</v>
      </c>
      <c r="G13" s="65">
        <f t="shared" si="0"/>
        <v>0</v>
      </c>
      <c r="H13" s="119" t="s">
        <v>479</v>
      </c>
      <c r="I13" s="45" t="s">
        <v>59</v>
      </c>
      <c r="J13" s="45">
        <v>4</v>
      </c>
      <c r="K13" s="45" t="s">
        <v>141</v>
      </c>
      <c r="L13" s="3">
        <f t="shared" si="1"/>
        <v>0</v>
      </c>
      <c r="M13" s="3">
        <f t="shared" si="2"/>
        <v>0</v>
      </c>
      <c r="N13" s="3">
        <f t="shared" si="3"/>
        <v>0</v>
      </c>
      <c r="O13" s="3">
        <f t="shared" si="4"/>
        <v>0</v>
      </c>
    </row>
    <row r="14" spans="1:15" x14ac:dyDescent="0.25"/>
  </sheetData>
  <mergeCells count="20">
    <mergeCell ref="D8:D12"/>
    <mergeCell ref="C8:C12"/>
    <mergeCell ref="B8:B12"/>
    <mergeCell ref="A8:A12"/>
    <mergeCell ref="A1:A2"/>
    <mergeCell ref="B1:B2"/>
    <mergeCell ref="C1:C2"/>
    <mergeCell ref="A3:A7"/>
    <mergeCell ref="D3:D7"/>
    <mergeCell ref="B3:B7"/>
    <mergeCell ref="C3:C7"/>
    <mergeCell ref="D1:D2"/>
    <mergeCell ref="L1:O1"/>
    <mergeCell ref="E1:E2"/>
    <mergeCell ref="F1:F2"/>
    <mergeCell ref="G1:G2"/>
    <mergeCell ref="H1:H2"/>
    <mergeCell ref="J1:J2"/>
    <mergeCell ref="I1:I2"/>
    <mergeCell ref="K1:K2"/>
  </mergeCells>
  <conditionalFormatting sqref="G3:G13">
    <cfRule type="colorScale" priority="10">
      <colorScale>
        <cfvo type="num" val="1"/>
        <cfvo type="num" val="50"/>
        <cfvo type="num" val="85"/>
        <color rgb="FFF8696B"/>
        <color rgb="FFFFEB84"/>
        <color rgb="FF63BE7B"/>
      </colorScale>
    </cfRule>
  </conditionalFormatting>
  <conditionalFormatting sqref="C3">
    <cfRule type="colorScale" priority="9">
      <colorScale>
        <cfvo type="num" val="1"/>
        <cfvo type="num" val="50"/>
        <cfvo type="num" val="85"/>
        <color rgb="FFF8696B"/>
        <color rgb="FFFFEB84"/>
        <color rgb="FF63BE7B"/>
      </colorScale>
    </cfRule>
  </conditionalFormatting>
  <conditionalFormatting sqref="L3:L13">
    <cfRule type="colorScale" priority="7">
      <colorScale>
        <cfvo type="num" val="0"/>
        <cfvo type="num" val="12.5"/>
        <cfvo type="num" val="25"/>
        <color rgb="FFF8696B"/>
        <color rgb="FFFFEB84"/>
        <color rgb="FF63BE7B"/>
      </colorScale>
    </cfRule>
  </conditionalFormatting>
  <conditionalFormatting sqref="M3:M13">
    <cfRule type="colorScale" priority="6">
      <colorScale>
        <cfvo type="num" val="25.01"/>
        <cfvo type="num" val="37.51"/>
        <cfvo type="num" val="50"/>
        <color rgb="FFF8696B"/>
        <color rgb="FFFFEB84"/>
        <color rgb="FF63BE7B"/>
      </colorScale>
    </cfRule>
  </conditionalFormatting>
  <conditionalFormatting sqref="N3:N13">
    <cfRule type="colorScale" priority="5">
      <colorScale>
        <cfvo type="num" val="50.01"/>
        <cfvo type="num" val="62.51"/>
        <cfvo type="num" val="75"/>
        <color rgb="FFF8696B"/>
        <color rgb="FFFFEB84"/>
        <color rgb="FF63BE7B"/>
      </colorScale>
    </cfRule>
  </conditionalFormatting>
  <conditionalFormatting sqref="O3:O13">
    <cfRule type="colorScale" priority="4">
      <colorScale>
        <cfvo type="num" val="75.010000000000005"/>
        <cfvo type="num" val="87.51"/>
        <cfvo type="num" val="100"/>
        <color rgb="FFF8696B"/>
        <color rgb="FFFFEB84"/>
        <color rgb="FF63BE7B"/>
      </colorScale>
    </cfRule>
  </conditionalFormatting>
  <conditionalFormatting sqref="C13">
    <cfRule type="colorScale" priority="1">
      <colorScale>
        <cfvo type="num" val="1"/>
        <cfvo type="num" val="50"/>
        <cfvo type="num" val="85"/>
        <color rgb="FFF8696B"/>
        <color rgb="FFFFEB84"/>
        <color rgb="FF63BE7B"/>
      </colorScale>
    </cfRule>
  </conditionalFormatting>
  <conditionalFormatting sqref="C8">
    <cfRule type="colorScale" priority="2">
      <colorScale>
        <cfvo type="num" val="1"/>
        <cfvo type="num" val="50"/>
        <cfvo type="num" val="85"/>
        <color rgb="FFF8696B"/>
        <color rgb="FFFFEB84"/>
        <color rgb="FF63BE7B"/>
      </colorScale>
    </cfRule>
  </conditionalFormatting>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topLeftCell="A7" workbookViewId="0">
      <selection activeCell="A15" sqref="A15"/>
    </sheetView>
  </sheetViews>
  <sheetFormatPr baseColWidth="10" defaultColWidth="0" defaultRowHeight="15" zeroHeight="1" x14ac:dyDescent="0.25"/>
  <cols>
    <col min="1" max="1" width="34" customWidth="1"/>
    <col min="2" max="2" width="11.42578125" customWidth="1"/>
    <col min="3" max="3" width="22.85546875" customWidth="1"/>
    <col min="4" max="4" width="58.28515625" style="5" customWidth="1"/>
    <col min="5" max="5" width="11.42578125" customWidth="1"/>
    <col min="6" max="6" width="25.42578125" style="49" customWidth="1"/>
    <col min="7" max="10" width="11.42578125" customWidth="1"/>
    <col min="11" max="16384" width="11.42578125" hidden="1"/>
  </cols>
  <sheetData>
    <row r="1" spans="1:10" x14ac:dyDescent="0.25">
      <c r="A1" s="129" t="s">
        <v>14</v>
      </c>
      <c r="B1" s="129" t="s">
        <v>1</v>
      </c>
      <c r="C1" s="167" t="s">
        <v>2</v>
      </c>
      <c r="D1" s="134" t="s">
        <v>0</v>
      </c>
      <c r="E1" s="129" t="s">
        <v>1</v>
      </c>
      <c r="F1" s="129" t="s">
        <v>2</v>
      </c>
      <c r="G1" s="129" t="s">
        <v>9</v>
      </c>
      <c r="H1" s="129"/>
      <c r="I1" s="129"/>
      <c r="J1" s="129"/>
    </row>
    <row r="2" spans="1:10" x14ac:dyDescent="0.25">
      <c r="A2" s="129"/>
      <c r="B2" s="129"/>
      <c r="C2" s="168"/>
      <c r="D2" s="134"/>
      <c r="E2" s="129"/>
      <c r="F2" s="129"/>
      <c r="G2" s="30" t="s">
        <v>10</v>
      </c>
      <c r="H2" s="30" t="s">
        <v>11</v>
      </c>
      <c r="I2" s="30" t="s">
        <v>12</v>
      </c>
      <c r="J2" s="30" t="s">
        <v>13</v>
      </c>
    </row>
    <row r="3" spans="1:10" ht="45" customHeight="1" x14ac:dyDescent="0.25">
      <c r="A3" s="189" t="s">
        <v>369</v>
      </c>
      <c r="B3" s="187">
        <f>(E3*1)</f>
        <v>115.69094219294931</v>
      </c>
      <c r="C3" s="197" t="s">
        <v>153</v>
      </c>
      <c r="D3" s="194" t="str">
        <f>'4.1'!$A$3</f>
        <v>4.1 Calles.- Abatir el déficit de arterias viales y mantener en condiciones óptimas las arterias existentes en el sistema vial, para impulsar la movilidad y comunicación terrestre de la población.</v>
      </c>
      <c r="E3" s="188">
        <f>'4.1'!C3:C5</f>
        <v>115.69094219294931</v>
      </c>
      <c r="F3" s="152" t="s">
        <v>155</v>
      </c>
      <c r="G3" s="188">
        <f>IF(E3&gt;=25,25,E3)</f>
        <v>25</v>
      </c>
      <c r="H3" s="188">
        <f>IF(E3&gt;=50,50,E3)</f>
        <v>50</v>
      </c>
      <c r="I3" s="188">
        <f>IF(E3&gt;=75,75,E3)</f>
        <v>75</v>
      </c>
      <c r="J3" s="188">
        <f>IF(E3&gt;=99.999,100,E3)</f>
        <v>100</v>
      </c>
    </row>
    <row r="4" spans="1:10" x14ac:dyDescent="0.25">
      <c r="A4" s="189"/>
      <c r="B4" s="187"/>
      <c r="C4" s="198"/>
      <c r="D4" s="195"/>
      <c r="E4" s="188"/>
      <c r="F4" s="153"/>
      <c r="G4" s="188"/>
      <c r="H4" s="188"/>
      <c r="I4" s="188"/>
      <c r="J4" s="188"/>
    </row>
    <row r="5" spans="1:10" x14ac:dyDescent="0.25">
      <c r="A5" s="189"/>
      <c r="B5" s="187"/>
      <c r="C5" s="198"/>
      <c r="D5" s="196"/>
      <c r="E5" s="188"/>
      <c r="F5" s="154"/>
      <c r="G5" s="188"/>
      <c r="H5" s="188"/>
      <c r="I5" s="188"/>
      <c r="J5" s="188"/>
    </row>
    <row r="6" spans="1:10" ht="45" x14ac:dyDescent="0.25">
      <c r="A6" s="189"/>
      <c r="B6" s="187"/>
      <c r="C6" s="198"/>
      <c r="D6" s="10" t="str">
        <f>'4.1'!$A$8</f>
        <v>4.2 Drenaje y Alcantarillado.- Abatir el déficit en el servicio de drenaje en viviendas particulares y alcantarillado en arterias viales para la conducción de aguas residuales y pluviales.</v>
      </c>
      <c r="E6" s="28">
        <f>'4.1'!C8</f>
        <v>36.336028162409228</v>
      </c>
      <c r="F6" s="55" t="s">
        <v>159</v>
      </c>
      <c r="G6" s="28">
        <f>IF(E6&gt;=25,25,E6)</f>
        <v>25</v>
      </c>
      <c r="H6" s="28">
        <f>IF(E6&gt;=50,50,E6)</f>
        <v>36.336028162409228</v>
      </c>
      <c r="I6" s="28">
        <f>IF(E6&gt;=75,75,E6)</f>
        <v>36.336028162409228</v>
      </c>
      <c r="J6" s="28">
        <f>IF(E6&gt;=99.999,100,E6)</f>
        <v>36.336028162409228</v>
      </c>
    </row>
    <row r="7" spans="1:10" ht="45" x14ac:dyDescent="0.25">
      <c r="A7" s="189"/>
      <c r="B7" s="187"/>
      <c r="C7" s="198"/>
      <c r="D7" s="10" t="str">
        <f>'4.1'!$A$9</f>
        <v>4.3 Limpia.- Garantizar la cobertura y continuidad del servicio de limpia con el fin de mantener vialidades y espacios públicos libres de residuos.</v>
      </c>
      <c r="E7" s="28">
        <f>'4.1'!C9</f>
        <v>100</v>
      </c>
      <c r="F7" s="55" t="s">
        <v>164</v>
      </c>
      <c r="G7" s="81">
        <f>IF(E7&gt;=25,25,E7)</f>
        <v>25</v>
      </c>
      <c r="H7" s="81">
        <f>IF(E7&gt;=50,50,E7)</f>
        <v>50</v>
      </c>
      <c r="I7" s="81">
        <f>IF(E7&gt;=75,75,E7)</f>
        <v>75</v>
      </c>
      <c r="J7" s="81">
        <f>IF(E7&gt;=99.999,100,E7)</f>
        <v>100</v>
      </c>
    </row>
    <row r="8" spans="1:10" ht="60" x14ac:dyDescent="0.25">
      <c r="A8" s="189"/>
      <c r="B8" s="187"/>
      <c r="C8" s="198"/>
      <c r="D8" s="10" t="str">
        <f>'4.1'!$A$10</f>
        <v>4.4 Residuos sólidos.- Abatir el déficit en la prestación del servicio de recolección de los residuos sólidos, así como garantizar el traslado, tratamiento y disposición final de los mismos con apego a la normatividad.</v>
      </c>
      <c r="E8" s="28">
        <f>'4.1'!C10</f>
        <v>100</v>
      </c>
      <c r="F8" s="55" t="s">
        <v>170</v>
      </c>
      <c r="G8" s="81">
        <f t="shared" ref="G8:G14" si="0">IF(E8&gt;=25,25,E8)</f>
        <v>25</v>
      </c>
      <c r="H8" s="81">
        <f t="shared" ref="H8:H14" si="1">IF(E8&gt;=50,50,E8)</f>
        <v>50</v>
      </c>
      <c r="I8" s="81">
        <f t="shared" ref="I8:I14" si="2">IF(E8&gt;=75,75,E8)</f>
        <v>75</v>
      </c>
      <c r="J8" s="81">
        <f t="shared" ref="J8:J14" si="3">IF(E8&gt;=99.999,100,E8)</f>
        <v>100</v>
      </c>
    </row>
    <row r="9" spans="1:10" ht="30" customHeight="1" x14ac:dyDescent="0.25">
      <c r="A9" s="189"/>
      <c r="B9" s="187"/>
      <c r="C9" s="198"/>
      <c r="D9" s="59" t="str">
        <f>'4.1'!$A$11</f>
        <v>4.5 Parques y jardines.- Abatir el déficit y dar mantenimiento adecuado a los espacios públicos destinados a la convivencia social y a la recreación.</v>
      </c>
      <c r="E9" s="28">
        <f>'4.1'!C11</f>
        <v>0</v>
      </c>
      <c r="F9" s="63" t="s">
        <v>173</v>
      </c>
      <c r="G9" s="81">
        <f t="shared" si="0"/>
        <v>0</v>
      </c>
      <c r="H9" s="81">
        <f t="shared" si="1"/>
        <v>0</v>
      </c>
      <c r="I9" s="81">
        <f t="shared" si="2"/>
        <v>0</v>
      </c>
      <c r="J9" s="81">
        <f t="shared" si="3"/>
        <v>0</v>
      </c>
    </row>
    <row r="10" spans="1:10" ht="30" x14ac:dyDescent="0.25">
      <c r="A10" s="189"/>
      <c r="B10" s="187"/>
      <c r="C10" s="198"/>
      <c r="D10" s="10" t="str">
        <f>'4.1'!$A$13</f>
        <v>4.6 Alumbrado público.- Abatir el déficit y dar mantenimiento adecuado a la red de alumbrado público</v>
      </c>
      <c r="E10" s="28">
        <f>'4.1'!C13</f>
        <v>87.5</v>
      </c>
      <c r="F10" s="55" t="s">
        <v>178</v>
      </c>
      <c r="G10" s="81">
        <f t="shared" si="0"/>
        <v>25</v>
      </c>
      <c r="H10" s="81">
        <f t="shared" si="1"/>
        <v>50</v>
      </c>
      <c r="I10" s="81">
        <f t="shared" si="2"/>
        <v>75</v>
      </c>
      <c r="J10" s="81">
        <f t="shared" si="3"/>
        <v>87.5</v>
      </c>
    </row>
    <row r="11" spans="1:10" ht="45" x14ac:dyDescent="0.25">
      <c r="A11" s="189"/>
      <c r="B11" s="187"/>
      <c r="C11" s="198"/>
      <c r="D11" s="10" t="str">
        <f>'4.1'!$A$14</f>
        <v>4.7 Mercados públicos.- Abatir el déficit y dar mantenimiento adecuado a los espacios públicos destinados al abasto de artículos básicos.</v>
      </c>
      <c r="E11" s="28">
        <f>'4.1'!C14</f>
        <v>100</v>
      </c>
      <c r="F11" s="55" t="s">
        <v>182</v>
      </c>
      <c r="G11" s="81">
        <f t="shared" si="0"/>
        <v>25</v>
      </c>
      <c r="H11" s="81">
        <f t="shared" si="1"/>
        <v>50</v>
      </c>
      <c r="I11" s="81">
        <f t="shared" si="2"/>
        <v>75</v>
      </c>
      <c r="J11" s="81">
        <f t="shared" si="3"/>
        <v>100</v>
      </c>
    </row>
    <row r="12" spans="1:10" ht="30" customHeight="1" x14ac:dyDescent="0.25">
      <c r="A12" s="189"/>
      <c r="B12" s="187"/>
      <c r="C12" s="198"/>
      <c r="D12" s="134" t="str">
        <f>'4.1'!$A$15</f>
        <v>4.8 Panteones.- Abatir el déficit y dar mantenimiento adecuado a los espacios públicos destinados a restos humanos.</v>
      </c>
      <c r="E12" s="190">
        <f>'4.1'!C15</f>
        <v>66.88</v>
      </c>
      <c r="F12" s="134" t="s">
        <v>187</v>
      </c>
      <c r="G12" s="190">
        <f t="shared" si="0"/>
        <v>25</v>
      </c>
      <c r="H12" s="190">
        <f t="shared" si="1"/>
        <v>50</v>
      </c>
      <c r="I12" s="190">
        <f t="shared" si="2"/>
        <v>66.88</v>
      </c>
      <c r="J12" s="190">
        <f t="shared" si="3"/>
        <v>66.88</v>
      </c>
    </row>
    <row r="13" spans="1:10" x14ac:dyDescent="0.25">
      <c r="A13" s="189"/>
      <c r="B13" s="187"/>
      <c r="C13" s="198"/>
      <c r="D13" s="134"/>
      <c r="E13" s="192">
        <f>'4.1'!C16</f>
        <v>0</v>
      </c>
      <c r="F13" s="134"/>
      <c r="G13" s="192">
        <f t="shared" si="0"/>
        <v>0</v>
      </c>
      <c r="H13" s="192">
        <f t="shared" si="1"/>
        <v>0</v>
      </c>
      <c r="I13" s="192">
        <f t="shared" si="2"/>
        <v>0</v>
      </c>
      <c r="J13" s="192">
        <f t="shared" si="3"/>
        <v>0</v>
      </c>
    </row>
    <row r="14" spans="1:10" ht="45" x14ac:dyDescent="0.25">
      <c r="A14" s="189"/>
      <c r="B14" s="187"/>
      <c r="C14" s="199"/>
      <c r="D14" s="10" t="str">
        <f>'4.1'!$A$18</f>
        <v>4.9 Rastros.- Fomentar que el mayor número de sacrificios de ganado en el municipio se realice en rastros, en condiciones de sanidad e higiene.</v>
      </c>
      <c r="E14" s="28">
        <f>'4.1'!C18</f>
        <v>90.09615384615384</v>
      </c>
      <c r="F14" s="55" t="s">
        <v>194</v>
      </c>
      <c r="G14" s="81">
        <f t="shared" si="0"/>
        <v>25</v>
      </c>
      <c r="H14" s="81">
        <f t="shared" si="1"/>
        <v>50</v>
      </c>
      <c r="I14" s="81">
        <f t="shared" si="2"/>
        <v>75</v>
      </c>
      <c r="J14" s="81">
        <f t="shared" si="3"/>
        <v>90.09615384615384</v>
      </c>
    </row>
    <row r="15" spans="1:10" x14ac:dyDescent="0.25"/>
  </sheetData>
  <mergeCells count="24">
    <mergeCell ref="A3:A14"/>
    <mergeCell ref="C3:C14"/>
    <mergeCell ref="E3:E5"/>
    <mergeCell ref="F3:F5"/>
    <mergeCell ref="G3:G5"/>
    <mergeCell ref="G12:G13"/>
    <mergeCell ref="D12:D13"/>
    <mergeCell ref="E12:E13"/>
    <mergeCell ref="F12:F13"/>
    <mergeCell ref="H3:H5"/>
    <mergeCell ref="I3:I5"/>
    <mergeCell ref="J3:J5"/>
    <mergeCell ref="D3:D5"/>
    <mergeCell ref="B3:B14"/>
    <mergeCell ref="H12:H13"/>
    <mergeCell ref="I12:I13"/>
    <mergeCell ref="J12:J13"/>
    <mergeCell ref="G1:J1"/>
    <mergeCell ref="A1:A2"/>
    <mergeCell ref="B1:B2"/>
    <mergeCell ref="D1:D2"/>
    <mergeCell ref="E1:E2"/>
    <mergeCell ref="F1:F2"/>
    <mergeCell ref="C1:C2"/>
  </mergeCells>
  <conditionalFormatting sqref="B3:C3">
    <cfRule type="colorScale" priority="18">
      <colorScale>
        <cfvo type="num" val="0"/>
        <cfvo type="num" val="12.5"/>
        <cfvo type="num" val="25"/>
        <color rgb="FFF8696B"/>
        <color rgb="FFFFEB84"/>
        <color rgb="FF63BE7B"/>
      </colorScale>
    </cfRule>
  </conditionalFormatting>
  <conditionalFormatting sqref="G3">
    <cfRule type="colorScale" priority="17">
      <colorScale>
        <cfvo type="num" val="0"/>
        <cfvo type="num" val="12.5"/>
        <cfvo type="num" val="25"/>
        <color rgb="FFF8696B"/>
        <color rgb="FFFFEB84"/>
        <color rgb="FF63BE7B"/>
      </colorScale>
    </cfRule>
  </conditionalFormatting>
  <conditionalFormatting sqref="H3">
    <cfRule type="colorScale" priority="16">
      <colorScale>
        <cfvo type="num" val="25.01"/>
        <cfvo type="num" val="37.51"/>
        <cfvo type="num" val="50"/>
        <color rgb="FFF8696B"/>
        <color rgb="FFFFEB84"/>
        <color rgb="FF63BE7B"/>
      </colorScale>
    </cfRule>
  </conditionalFormatting>
  <conditionalFormatting sqref="I3">
    <cfRule type="colorScale" priority="15">
      <colorScale>
        <cfvo type="num" val="50.01"/>
        <cfvo type="num" val="62.51"/>
        <cfvo type="num" val="75"/>
        <color rgb="FFF8696B"/>
        <color rgb="FFFFEB84"/>
        <color rgb="FF63BE7B"/>
      </colorScale>
    </cfRule>
  </conditionalFormatting>
  <conditionalFormatting sqref="J3">
    <cfRule type="colorScale" priority="14">
      <colorScale>
        <cfvo type="num" val="75.010000000000005"/>
        <cfvo type="num" val="87.51"/>
        <cfvo type="num" val="100"/>
        <color rgb="FFF8696B"/>
        <color rgb="FFFFEB84"/>
        <color rgb="FF63BE7B"/>
      </colorScale>
    </cfRule>
  </conditionalFormatting>
  <conditionalFormatting sqref="E3">
    <cfRule type="colorScale" priority="13">
      <colorScale>
        <cfvo type="num" val="0"/>
        <cfvo type="num" val="12.5"/>
        <cfvo type="num" val="25"/>
        <color rgb="FFF8696B"/>
        <color rgb="FFFFEB84"/>
        <color rgb="FF63BE7B"/>
      </colorScale>
    </cfRule>
  </conditionalFormatting>
  <conditionalFormatting sqref="G7:J12 G14:J14">
    <cfRule type="colorScale" priority="9">
      <colorScale>
        <cfvo type="num" val="0"/>
        <cfvo type="num" val="12.5"/>
        <cfvo type="num" val="25"/>
        <color rgb="FFF8696B"/>
        <color rgb="FFFFEB84"/>
        <color rgb="FF63BE7B"/>
      </colorScale>
    </cfRule>
  </conditionalFormatting>
  <conditionalFormatting sqref="E6:E11">
    <cfRule type="colorScale" priority="12">
      <colorScale>
        <cfvo type="num" val="0"/>
        <cfvo type="num" val="12.5"/>
        <cfvo type="num" val="25"/>
        <color rgb="FFF8696B"/>
        <color rgb="FFFFEB84"/>
        <color rgb="FF63BE7B"/>
      </colorScale>
    </cfRule>
  </conditionalFormatting>
  <conditionalFormatting sqref="E14 E12">
    <cfRule type="colorScale" priority="10">
      <colorScale>
        <cfvo type="num" val="0"/>
        <cfvo type="num" val="12.5"/>
        <cfvo type="num" val="25"/>
        <color rgb="FFF8696B"/>
        <color rgb="FFFFEB84"/>
        <color rgb="FF63BE7B"/>
      </colorScale>
    </cfRule>
  </conditionalFormatting>
  <conditionalFormatting sqref="J6">
    <cfRule type="colorScale" priority="1">
      <colorScale>
        <cfvo type="num" val="75.010000000000005"/>
        <cfvo type="num" val="87.51"/>
        <cfvo type="num" val="100"/>
        <color rgb="FFF8696B"/>
        <color rgb="FFFFEB84"/>
        <color rgb="FF63BE7B"/>
      </colorScale>
    </cfRule>
  </conditionalFormatting>
  <conditionalFormatting sqref="G6">
    <cfRule type="colorScale" priority="4">
      <colorScale>
        <cfvo type="num" val="0"/>
        <cfvo type="num" val="12.5"/>
        <cfvo type="num" val="25"/>
        <color rgb="FFF8696B"/>
        <color rgb="FFFFEB84"/>
        <color rgb="FF63BE7B"/>
      </colorScale>
    </cfRule>
  </conditionalFormatting>
  <conditionalFormatting sqref="H6">
    <cfRule type="colorScale" priority="3">
      <colorScale>
        <cfvo type="num" val="25.01"/>
        <cfvo type="num" val="37.51"/>
        <cfvo type="num" val="50"/>
        <color rgb="FFF8696B"/>
        <color rgb="FFFFEB84"/>
        <color rgb="FF63BE7B"/>
      </colorScale>
    </cfRule>
  </conditionalFormatting>
  <conditionalFormatting sqref="I6">
    <cfRule type="colorScale" priority="2">
      <colorScale>
        <cfvo type="num" val="50.01"/>
        <cfvo type="num" val="62.51"/>
        <cfvo type="num" val="75"/>
        <color rgb="FFF8696B"/>
        <color rgb="FFFFEB84"/>
        <color rgb="FF63BE7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Calificación_PDM</vt:lpstr>
      <vt:lpstr>Semaforo_General</vt:lpstr>
      <vt:lpstr>Semaforo_Eje_I</vt:lpstr>
      <vt:lpstr>1.1.</vt:lpstr>
      <vt:lpstr>Semaforo_Eje_II</vt:lpstr>
      <vt:lpstr>2.1</vt:lpstr>
      <vt:lpstr>Semaforo_Eje_III</vt:lpstr>
      <vt:lpstr>3.1</vt:lpstr>
      <vt:lpstr>Semaforo_Eje_IV</vt:lpstr>
      <vt:lpstr>4.1</vt:lpstr>
      <vt:lpstr>Semaforo_Eje_V</vt:lpstr>
      <vt:lpstr>5.1</vt:lpstr>
      <vt:lpstr>Semaforo_Eje_VI</vt:lpstr>
      <vt:lpstr>6.1</vt:lpstr>
      <vt:lpstr>Semaforo_Eje_VII</vt:lpstr>
      <vt:lpstr>7.1</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Luis</dc:creator>
  <cp:lastModifiedBy>CONTRALORIA</cp:lastModifiedBy>
  <cp:lastPrinted>2018-02-02T19:08:44Z</cp:lastPrinted>
  <dcterms:created xsi:type="dcterms:W3CDTF">2014-11-14T16:29:06Z</dcterms:created>
  <dcterms:modified xsi:type="dcterms:W3CDTF">2022-01-26T18:44:50Z</dcterms:modified>
</cp:coreProperties>
</file>